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2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3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ptich\YandexDisk\Lab of MCB\_ARTICLES\HOKSOK\HokSok_R2.1\Hoksok_supp_ru\"/>
    </mc:Choice>
  </mc:AlternateContent>
  <xr:revisionPtr revIDLastSave="0" documentId="13_ncr:1_{E8F3DE3B-FE5E-4A7B-9751-3BE7DA402708}" xr6:coauthVersionLast="47" xr6:coauthVersionMax="47" xr10:uidLastSave="{00000000-0000-0000-0000-000000000000}"/>
  <bookViews>
    <workbookView xWindow="-110" yWindow="-110" windowWidth="21820" windowHeight="14020" firstSheet="3" activeTab="3" xr2:uid="{00000000-000D-0000-FFFF-FFFF00000000}"/>
  </bookViews>
  <sheets>
    <sheet name="Подсчёт посевов" sheetId="1" r:id="rId1"/>
    <sheet name="Graph" sheetId="3" r:id="rId2"/>
    <sheet name="HGH &amp; NP" sheetId="2" r:id="rId3"/>
    <sheet name="Рисунок 1 В первичные данные" sheetId="4" r:id="rId4"/>
    <sheet name="Сhi_Local_square" sheetId="9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1" i="9" l="1"/>
  <c r="C61" i="9"/>
  <c r="E60" i="9"/>
  <c r="E59" i="9"/>
  <c r="D57" i="9"/>
  <c r="C57" i="9"/>
  <c r="E57" i="9" s="1"/>
  <c r="E56" i="9"/>
  <c r="E55" i="9"/>
  <c r="D53" i="9"/>
  <c r="C53" i="9"/>
  <c r="E52" i="9"/>
  <c r="E51" i="9"/>
  <c r="D49" i="9"/>
  <c r="C49" i="9"/>
  <c r="E49" i="9" s="1"/>
  <c r="E48" i="9"/>
  <c r="E47" i="9"/>
  <c r="D45" i="9"/>
  <c r="C45" i="9"/>
  <c r="E44" i="9"/>
  <c r="E43" i="9"/>
  <c r="D41" i="9"/>
  <c r="C41" i="9"/>
  <c r="E40" i="9"/>
  <c r="E39" i="9"/>
  <c r="D37" i="9"/>
  <c r="C37" i="9"/>
  <c r="E36" i="9"/>
  <c r="E35" i="9"/>
  <c r="AB11" i="4"/>
  <c r="AB10" i="4"/>
  <c r="AB9" i="4"/>
  <c r="AB8" i="4"/>
  <c r="AB7" i="4"/>
  <c r="AB6" i="4"/>
  <c r="AB5" i="4"/>
  <c r="AB4" i="4"/>
  <c r="V9" i="4"/>
  <c r="V10" i="4"/>
  <c r="V11" i="4"/>
  <c r="V8" i="4"/>
  <c r="V7" i="4"/>
  <c r="V6" i="4"/>
  <c r="V5" i="4"/>
  <c r="V4" i="4"/>
  <c r="J33" i="9"/>
  <c r="I33" i="9"/>
  <c r="G33" i="9"/>
  <c r="F33" i="9"/>
  <c r="D33" i="9"/>
  <c r="C33" i="9"/>
  <c r="E33" i="9" s="1"/>
  <c r="K32" i="9"/>
  <c r="H32" i="9"/>
  <c r="E32" i="9"/>
  <c r="K31" i="9"/>
  <c r="H31" i="9"/>
  <c r="E31" i="9"/>
  <c r="J29" i="9"/>
  <c r="I29" i="9"/>
  <c r="G29" i="9"/>
  <c r="F29" i="9"/>
  <c r="D29" i="9"/>
  <c r="C29" i="9"/>
  <c r="K28" i="9"/>
  <c r="H28" i="9"/>
  <c r="E28" i="9"/>
  <c r="K27" i="9"/>
  <c r="H27" i="9"/>
  <c r="E27" i="9"/>
  <c r="J25" i="9"/>
  <c r="I25" i="9"/>
  <c r="G25" i="9"/>
  <c r="F25" i="9"/>
  <c r="D25" i="9"/>
  <c r="C25" i="9"/>
  <c r="K24" i="9"/>
  <c r="H24" i="9"/>
  <c r="E24" i="9"/>
  <c r="K23" i="9"/>
  <c r="H23" i="9"/>
  <c r="E23" i="9"/>
  <c r="J21" i="9"/>
  <c r="I21" i="9"/>
  <c r="G21" i="9"/>
  <c r="F21" i="9"/>
  <c r="D21" i="9"/>
  <c r="C21" i="9"/>
  <c r="E21" i="9" s="1"/>
  <c r="K20" i="9"/>
  <c r="H20" i="9"/>
  <c r="E20" i="9"/>
  <c r="K19" i="9"/>
  <c r="H19" i="9"/>
  <c r="E19" i="9"/>
  <c r="J17" i="9"/>
  <c r="I17" i="9"/>
  <c r="G17" i="9"/>
  <c r="F17" i="9"/>
  <c r="D17" i="9"/>
  <c r="C17" i="9"/>
  <c r="E17" i="9" s="1"/>
  <c r="K16" i="9"/>
  <c r="H16" i="9"/>
  <c r="E16" i="9"/>
  <c r="K15" i="9"/>
  <c r="H15" i="9"/>
  <c r="E15" i="9"/>
  <c r="J13" i="9"/>
  <c r="I13" i="9"/>
  <c r="G13" i="9"/>
  <c r="F13" i="9"/>
  <c r="D13" i="9"/>
  <c r="C13" i="9"/>
  <c r="K12" i="9"/>
  <c r="H12" i="9"/>
  <c r="E12" i="9"/>
  <c r="K11" i="9"/>
  <c r="H11" i="9"/>
  <c r="E11" i="9"/>
  <c r="J9" i="9"/>
  <c r="I9" i="9"/>
  <c r="G9" i="9"/>
  <c r="F9" i="9"/>
  <c r="D9" i="9"/>
  <c r="C9" i="9"/>
  <c r="K8" i="9"/>
  <c r="H8" i="9"/>
  <c r="E8" i="9"/>
  <c r="K7" i="9"/>
  <c r="H7" i="9"/>
  <c r="E7" i="9"/>
  <c r="J5" i="9"/>
  <c r="I5" i="9"/>
  <c r="G5" i="9"/>
  <c r="F5" i="9"/>
  <c r="K4" i="9"/>
  <c r="K3" i="9"/>
  <c r="H4" i="9"/>
  <c r="H3" i="9"/>
  <c r="D5" i="9"/>
  <c r="C5" i="9"/>
  <c r="E4" i="9"/>
  <c r="E3" i="9"/>
  <c r="Q5" i="4"/>
  <c r="Q6" i="4"/>
  <c r="Q7" i="4"/>
  <c r="Q8" i="4"/>
  <c r="Q9" i="4"/>
  <c r="Q10" i="4"/>
  <c r="Q11" i="4"/>
  <c r="Q4" i="4"/>
  <c r="G8" i="4"/>
  <c r="N26" i="4"/>
  <c r="N25" i="4"/>
  <c r="N24" i="4"/>
  <c r="N23" i="4"/>
  <c r="N22" i="4"/>
  <c r="N21" i="4"/>
  <c r="M20" i="4"/>
  <c r="K20" i="4"/>
  <c r="N19" i="4"/>
  <c r="C19" i="4"/>
  <c r="N18" i="4"/>
  <c r="C18" i="4"/>
  <c r="N17" i="4"/>
  <c r="C17" i="4"/>
  <c r="M15" i="4"/>
  <c r="K15" i="4"/>
  <c r="G15" i="4"/>
  <c r="E15" i="4"/>
  <c r="C15" i="4"/>
  <c r="K14" i="4"/>
  <c r="N14" i="4" s="1"/>
  <c r="C14" i="4"/>
  <c r="N13" i="4"/>
  <c r="C13" i="4"/>
  <c r="N12" i="4"/>
  <c r="C12" i="4"/>
  <c r="N11" i="4"/>
  <c r="C11" i="4"/>
  <c r="N10" i="4"/>
  <c r="C10" i="4"/>
  <c r="K8" i="4"/>
  <c r="N8" i="4" s="1"/>
  <c r="E8" i="4"/>
  <c r="C8" i="4"/>
  <c r="N7" i="4"/>
  <c r="C7" i="4"/>
  <c r="N6" i="4"/>
  <c r="C6" i="4"/>
  <c r="N5" i="4"/>
  <c r="E5" i="4"/>
  <c r="C5" i="4"/>
  <c r="N4" i="4"/>
  <c r="C4" i="4"/>
  <c r="H6" i="1"/>
  <c r="H7" i="1"/>
  <c r="H9" i="1"/>
  <c r="H10" i="1"/>
  <c r="H11" i="1"/>
  <c r="H12" i="1"/>
  <c r="H13" i="1"/>
  <c r="H15" i="1"/>
  <c r="H16" i="1"/>
  <c r="H17" i="1"/>
  <c r="H4" i="1"/>
  <c r="AA37" i="1"/>
  <c r="V37" i="1"/>
  <c r="AA36" i="1"/>
  <c r="V36" i="1"/>
  <c r="AA35" i="1"/>
  <c r="V35" i="1"/>
  <c r="AA34" i="1"/>
  <c r="V34" i="1"/>
  <c r="AA33" i="1"/>
  <c r="V33" i="1"/>
  <c r="AA32" i="1"/>
  <c r="V32" i="1"/>
  <c r="AA31" i="1"/>
  <c r="V31" i="1"/>
  <c r="AA30" i="1"/>
  <c r="V30" i="1"/>
  <c r="Y19" i="1"/>
  <c r="Y20" i="1"/>
  <c r="Y21" i="1"/>
  <c r="Y22" i="1"/>
  <c r="Y23" i="1"/>
  <c r="Y24" i="1"/>
  <c r="R19" i="1"/>
  <c r="R20" i="1"/>
  <c r="R21" i="1"/>
  <c r="R22" i="1"/>
  <c r="R23" i="1"/>
  <c r="R24" i="1"/>
  <c r="X19" i="1"/>
  <c r="X20" i="1"/>
  <c r="X21" i="1"/>
  <c r="X22" i="1"/>
  <c r="X23" i="1"/>
  <c r="X24" i="1"/>
  <c r="W18" i="1"/>
  <c r="X18" i="1" s="1"/>
  <c r="X11" i="1"/>
  <c r="Q18" i="1"/>
  <c r="R18" i="1" s="1"/>
  <c r="M12" i="1"/>
  <c r="M13" i="1"/>
  <c r="M15" i="1"/>
  <c r="M16" i="1"/>
  <c r="M17" i="1"/>
  <c r="M11" i="1"/>
  <c r="M5" i="1"/>
  <c r="M6" i="1"/>
  <c r="M7" i="1"/>
  <c r="M9" i="1"/>
  <c r="M10" i="1"/>
  <c r="M4" i="1"/>
  <c r="X5" i="1"/>
  <c r="X6" i="1"/>
  <c r="X7" i="1"/>
  <c r="X8" i="1"/>
  <c r="X9" i="1"/>
  <c r="X10" i="1"/>
  <c r="X12" i="1"/>
  <c r="X13" i="1"/>
  <c r="X15" i="1"/>
  <c r="X16" i="1"/>
  <c r="X17" i="1"/>
  <c r="X4" i="1"/>
  <c r="C12" i="2"/>
  <c r="R11" i="2"/>
  <c r="M11" i="2"/>
  <c r="H11" i="2"/>
  <c r="C11" i="2"/>
  <c r="R10" i="2"/>
  <c r="M10" i="2"/>
  <c r="H10" i="2"/>
  <c r="C10" i="2"/>
  <c r="R9" i="2"/>
  <c r="M9" i="2"/>
  <c r="H9" i="2"/>
  <c r="C9" i="2"/>
  <c r="R8" i="2"/>
  <c r="M8" i="2"/>
  <c r="H8" i="2"/>
  <c r="C8" i="2"/>
  <c r="R7" i="2"/>
  <c r="M7" i="2"/>
  <c r="H7" i="2"/>
  <c r="C7" i="2"/>
  <c r="R6" i="2"/>
  <c r="M6" i="2"/>
  <c r="H6" i="2"/>
  <c r="C6" i="2"/>
  <c r="Q5" i="2"/>
  <c r="O5" i="2"/>
  <c r="M5" i="2"/>
  <c r="H5" i="2"/>
  <c r="C5" i="2"/>
  <c r="M4" i="2"/>
  <c r="H4" i="2"/>
  <c r="C4" i="2"/>
  <c r="Y17" i="1"/>
  <c r="O17" i="1"/>
  <c r="C17" i="1"/>
  <c r="Y16" i="1"/>
  <c r="O16" i="1"/>
  <c r="C16" i="1"/>
  <c r="Y15" i="1"/>
  <c r="O15" i="1"/>
  <c r="C15" i="1"/>
  <c r="W14" i="1"/>
  <c r="X14" i="1" s="1"/>
  <c r="Q14" i="1"/>
  <c r="J14" i="1"/>
  <c r="M14" i="1" s="1"/>
  <c r="E14" i="1"/>
  <c r="H14" i="1" s="1"/>
  <c r="C14" i="1"/>
  <c r="Q13" i="1"/>
  <c r="Y13" i="1" s="1"/>
  <c r="O13" i="1"/>
  <c r="C13" i="1"/>
  <c r="Y12" i="1"/>
  <c r="O12" i="1"/>
  <c r="C12" i="1"/>
  <c r="Y11" i="1"/>
  <c r="O11" i="1"/>
  <c r="C11" i="1"/>
  <c r="Y10" i="1"/>
  <c r="O10" i="1"/>
  <c r="C10" i="1"/>
  <c r="Y9" i="1"/>
  <c r="O9" i="1"/>
  <c r="C9" i="1"/>
  <c r="Q8" i="1"/>
  <c r="Y8" i="1" s="1"/>
  <c r="L8" i="1"/>
  <c r="E8" i="1"/>
  <c r="H8" i="1" s="1"/>
  <c r="C8" i="1"/>
  <c r="Y7" i="1"/>
  <c r="O7" i="1"/>
  <c r="C7" i="1"/>
  <c r="Y6" i="1"/>
  <c r="O6" i="1"/>
  <c r="C6" i="1"/>
  <c r="Y5" i="1"/>
  <c r="E5" i="1"/>
  <c r="O5" i="1" s="1"/>
  <c r="C5" i="1"/>
  <c r="Y4" i="1"/>
  <c r="O4" i="1"/>
  <c r="C4" i="1"/>
  <c r="O56" i="9" l="1"/>
  <c r="Y56" i="9" s="1"/>
  <c r="AH56" i="9" s="1"/>
  <c r="O48" i="9"/>
  <c r="Y48" i="9" s="1"/>
  <c r="AH48" i="9" s="1"/>
  <c r="N55" i="9"/>
  <c r="X55" i="9" s="1"/>
  <c r="AG55" i="9" s="1"/>
  <c r="O55" i="9"/>
  <c r="Y55" i="9" s="1"/>
  <c r="AH55" i="9" s="1"/>
  <c r="N47" i="9"/>
  <c r="X47" i="9" s="1"/>
  <c r="AG47" i="9" s="1"/>
  <c r="O47" i="9"/>
  <c r="Y47" i="9" s="1"/>
  <c r="AH47" i="9" s="1"/>
  <c r="N56" i="9"/>
  <c r="X56" i="9" s="1"/>
  <c r="AG56" i="9" s="1"/>
  <c r="N48" i="9"/>
  <c r="X48" i="9" s="1"/>
  <c r="AG48" i="9" s="1"/>
  <c r="E61" i="9"/>
  <c r="O60" i="9" s="1"/>
  <c r="Y60" i="9" s="1"/>
  <c r="AH60" i="9" s="1"/>
  <c r="K9" i="9"/>
  <c r="T7" i="9" s="1"/>
  <c r="AD7" i="9" s="1"/>
  <c r="AM7" i="9" s="1"/>
  <c r="E53" i="9"/>
  <c r="N52" i="9" s="1"/>
  <c r="X52" i="9" s="1"/>
  <c r="AG52" i="9" s="1"/>
  <c r="O31" i="9"/>
  <c r="Y31" i="9" s="1"/>
  <c r="AH31" i="9" s="1"/>
  <c r="E45" i="9"/>
  <c r="O44" i="9" s="1"/>
  <c r="Y44" i="9" s="1"/>
  <c r="AH44" i="9" s="1"/>
  <c r="K29" i="9"/>
  <c r="K33" i="9"/>
  <c r="U32" i="9" s="1"/>
  <c r="AE32" i="9" s="1"/>
  <c r="AN32" i="9" s="1"/>
  <c r="H13" i="9"/>
  <c r="R11" i="9" s="1"/>
  <c r="AB11" i="9" s="1"/>
  <c r="AK11" i="9" s="1"/>
  <c r="H25" i="9"/>
  <c r="Q24" i="9" s="1"/>
  <c r="AA24" i="9" s="1"/>
  <c r="AJ24" i="9" s="1"/>
  <c r="H33" i="9"/>
  <c r="R31" i="9" s="1"/>
  <c r="AB31" i="9" s="1"/>
  <c r="AK31" i="9" s="1"/>
  <c r="E41" i="9"/>
  <c r="N40" i="9" s="1"/>
  <c r="X40" i="9" s="1"/>
  <c r="AG40" i="9" s="1"/>
  <c r="E37" i="9"/>
  <c r="N35" i="9" s="1"/>
  <c r="X35" i="9" s="1"/>
  <c r="AG35" i="9" s="1"/>
  <c r="K5" i="9"/>
  <c r="T27" i="9" s="1"/>
  <c r="AD27" i="9" s="1"/>
  <c r="AM27" i="9" s="1"/>
  <c r="E9" i="9"/>
  <c r="N8" i="9" s="1"/>
  <c r="X8" i="9" s="1"/>
  <c r="AG8" i="9" s="1"/>
  <c r="O15" i="9"/>
  <c r="Y15" i="9" s="1"/>
  <c r="AH15" i="9" s="1"/>
  <c r="E29" i="9"/>
  <c r="N31" i="9"/>
  <c r="X31" i="9" s="1"/>
  <c r="AG31" i="9" s="1"/>
  <c r="O32" i="9"/>
  <c r="Y32" i="9" s="1"/>
  <c r="AH32" i="9" s="1"/>
  <c r="N32" i="9"/>
  <c r="X32" i="9" s="1"/>
  <c r="AG32" i="9" s="1"/>
  <c r="H29" i="9"/>
  <c r="K25" i="9"/>
  <c r="R24" i="9"/>
  <c r="AB24" i="9" s="1"/>
  <c r="AK24" i="9" s="1"/>
  <c r="Q23" i="9"/>
  <c r="AA23" i="9" s="1"/>
  <c r="AJ23" i="9" s="1"/>
  <c r="E25" i="9"/>
  <c r="O24" i="9" s="1"/>
  <c r="Y24" i="9" s="1"/>
  <c r="AH24" i="9" s="1"/>
  <c r="K21" i="9"/>
  <c r="T20" i="9" s="1"/>
  <c r="AD20" i="9" s="1"/>
  <c r="AM20" i="9" s="1"/>
  <c r="H21" i="9"/>
  <c r="R19" i="9" s="1"/>
  <c r="AB19" i="9" s="1"/>
  <c r="AK19" i="9" s="1"/>
  <c r="O20" i="9"/>
  <c r="Y20" i="9" s="1"/>
  <c r="AH20" i="9" s="1"/>
  <c r="O19" i="9"/>
  <c r="Y19" i="9" s="1"/>
  <c r="AH19" i="9" s="1"/>
  <c r="N19" i="9"/>
  <c r="X19" i="9" s="1"/>
  <c r="AG19" i="9" s="1"/>
  <c r="N20" i="9"/>
  <c r="X20" i="9" s="1"/>
  <c r="AG20" i="9" s="1"/>
  <c r="K17" i="9"/>
  <c r="T16" i="9" s="1"/>
  <c r="AD16" i="9" s="1"/>
  <c r="AM16" i="9" s="1"/>
  <c r="H17" i="9"/>
  <c r="R15" i="9" s="1"/>
  <c r="AB15" i="9" s="1"/>
  <c r="AK15" i="9" s="1"/>
  <c r="O16" i="9"/>
  <c r="Y16" i="9" s="1"/>
  <c r="AH16" i="9" s="1"/>
  <c r="N15" i="9"/>
  <c r="X15" i="9" s="1"/>
  <c r="AG15" i="9" s="1"/>
  <c r="N16" i="9"/>
  <c r="X16" i="9" s="1"/>
  <c r="AG16" i="9" s="1"/>
  <c r="K13" i="9"/>
  <c r="U11" i="9" s="1"/>
  <c r="AE11" i="9" s="1"/>
  <c r="AN11" i="9" s="1"/>
  <c r="E13" i="9"/>
  <c r="O11" i="9" s="1"/>
  <c r="Y11" i="9" s="1"/>
  <c r="AH11" i="9" s="1"/>
  <c r="H9" i="9"/>
  <c r="R7" i="9" s="1"/>
  <c r="AB7" i="9" s="1"/>
  <c r="AK7" i="9" s="1"/>
  <c r="H5" i="9"/>
  <c r="R4" i="9" s="1"/>
  <c r="AB4" i="9" s="1"/>
  <c r="AK4" i="9" s="1"/>
  <c r="E5" i="9"/>
  <c r="N3" i="9" s="1"/>
  <c r="X3" i="9" s="1"/>
  <c r="AG3" i="9" s="1"/>
  <c r="N20" i="4"/>
  <c r="N15" i="4"/>
  <c r="R5" i="2"/>
  <c r="H5" i="1"/>
  <c r="O8" i="1"/>
  <c r="Y18" i="1"/>
  <c r="M8" i="1"/>
  <c r="O14" i="1"/>
  <c r="Y14" i="1"/>
  <c r="R23" i="9" l="1"/>
  <c r="AB23" i="9" s="1"/>
  <c r="AK23" i="9" s="1"/>
  <c r="T8" i="9"/>
  <c r="AD8" i="9" s="1"/>
  <c r="AM8" i="9" s="1"/>
  <c r="U7" i="9"/>
  <c r="AE7" i="9" s="1"/>
  <c r="AN7" i="9" s="1"/>
  <c r="AI48" i="9"/>
  <c r="AI47" i="9" s="1"/>
  <c r="Q31" i="9"/>
  <c r="AA31" i="9" s="1"/>
  <c r="AJ31" i="9" s="1"/>
  <c r="AI56" i="9"/>
  <c r="AI55" i="9" s="1"/>
  <c r="N27" i="9"/>
  <c r="X27" i="9" s="1"/>
  <c r="AG27" i="9" s="1"/>
  <c r="O59" i="9"/>
  <c r="Y59" i="9" s="1"/>
  <c r="AH59" i="9" s="1"/>
  <c r="N59" i="9"/>
  <c r="X59" i="9" s="1"/>
  <c r="AG59" i="9" s="1"/>
  <c r="T31" i="9"/>
  <c r="AD31" i="9" s="1"/>
  <c r="AM31" i="9" s="1"/>
  <c r="AO32" i="9" s="1"/>
  <c r="AO31" i="9" s="1"/>
  <c r="U8" i="9"/>
  <c r="AE8" i="9" s="1"/>
  <c r="AN8" i="9" s="1"/>
  <c r="N44" i="9"/>
  <c r="X44" i="9" s="1"/>
  <c r="AG44" i="9" s="1"/>
  <c r="U31" i="9"/>
  <c r="AE31" i="9" s="1"/>
  <c r="AN31" i="9" s="1"/>
  <c r="R12" i="9"/>
  <c r="AB12" i="9" s="1"/>
  <c r="AK12" i="9" s="1"/>
  <c r="O35" i="9"/>
  <c r="Y35" i="9" s="1"/>
  <c r="AH35" i="9" s="1"/>
  <c r="O43" i="9"/>
  <c r="Y43" i="9" s="1"/>
  <c r="AH43" i="9" s="1"/>
  <c r="N43" i="9"/>
  <c r="X43" i="9" s="1"/>
  <c r="AG43" i="9" s="1"/>
  <c r="AI44" i="9" s="1"/>
  <c r="AI43" i="9" s="1"/>
  <c r="O36" i="9"/>
  <c r="Y36" i="9" s="1"/>
  <c r="AH36" i="9" s="1"/>
  <c r="O39" i="9"/>
  <c r="Y39" i="9" s="1"/>
  <c r="AH39" i="9" s="1"/>
  <c r="N60" i="9"/>
  <c r="X60" i="9" s="1"/>
  <c r="AG60" i="9" s="1"/>
  <c r="AI60" i="9" s="1"/>
  <c r="AI59" i="9" s="1"/>
  <c r="Q12" i="9"/>
  <c r="AA12" i="9" s="1"/>
  <c r="AJ12" i="9" s="1"/>
  <c r="N36" i="9"/>
  <c r="X36" i="9" s="1"/>
  <c r="AG36" i="9" s="1"/>
  <c r="Q11" i="9"/>
  <c r="AA11" i="9" s="1"/>
  <c r="AJ11" i="9" s="1"/>
  <c r="AL12" i="9" s="1"/>
  <c r="AL11" i="9" s="1"/>
  <c r="T32" i="9"/>
  <c r="AD32" i="9" s="1"/>
  <c r="AM32" i="9" s="1"/>
  <c r="N39" i="9"/>
  <c r="X39" i="9" s="1"/>
  <c r="AG39" i="9" s="1"/>
  <c r="O51" i="9"/>
  <c r="Y51" i="9" s="1"/>
  <c r="AH51" i="9" s="1"/>
  <c r="O40" i="9"/>
  <c r="Y40" i="9" s="1"/>
  <c r="AH40" i="9" s="1"/>
  <c r="N51" i="9"/>
  <c r="X51" i="9" s="1"/>
  <c r="AG51" i="9" s="1"/>
  <c r="O52" i="9"/>
  <c r="Y52" i="9" s="1"/>
  <c r="AH52" i="9" s="1"/>
  <c r="T3" i="9"/>
  <c r="AD3" i="9" s="1"/>
  <c r="AM3" i="9" s="1"/>
  <c r="U15" i="9"/>
  <c r="AE15" i="9" s="1"/>
  <c r="AN15" i="9" s="1"/>
  <c r="R32" i="9"/>
  <c r="AB32" i="9" s="1"/>
  <c r="AK32" i="9" s="1"/>
  <c r="T15" i="9"/>
  <c r="AD15" i="9" s="1"/>
  <c r="AM15" i="9" s="1"/>
  <c r="Q32" i="9"/>
  <c r="AA32" i="9" s="1"/>
  <c r="AJ32" i="9" s="1"/>
  <c r="T11" i="9"/>
  <c r="AD11" i="9" s="1"/>
  <c r="AM11" i="9" s="1"/>
  <c r="AI16" i="9"/>
  <c r="AI15" i="9" s="1"/>
  <c r="AI20" i="9"/>
  <c r="AI19" i="9" s="1"/>
  <c r="N7" i="9"/>
  <c r="X7" i="9" s="1"/>
  <c r="AG7" i="9" s="1"/>
  <c r="U27" i="9"/>
  <c r="AE27" i="9" s="1"/>
  <c r="AN27" i="9" s="1"/>
  <c r="AO8" i="9"/>
  <c r="AO7" i="9" s="1"/>
  <c r="U28" i="9"/>
  <c r="AE28" i="9" s="1"/>
  <c r="AN28" i="9" s="1"/>
  <c r="O28" i="9"/>
  <c r="Y28" i="9" s="1"/>
  <c r="AH28" i="9" s="1"/>
  <c r="R28" i="9"/>
  <c r="AB28" i="9" s="1"/>
  <c r="AK28" i="9" s="1"/>
  <c r="N24" i="9"/>
  <c r="X24" i="9" s="1"/>
  <c r="AG24" i="9" s="1"/>
  <c r="N28" i="9"/>
  <c r="X28" i="9" s="1"/>
  <c r="AG28" i="9" s="1"/>
  <c r="O27" i="9"/>
  <c r="Y27" i="9" s="1"/>
  <c r="AH27" i="9" s="1"/>
  <c r="T28" i="9"/>
  <c r="AD28" i="9" s="1"/>
  <c r="AM28" i="9" s="1"/>
  <c r="Q8" i="9"/>
  <c r="AA8" i="9" s="1"/>
  <c r="AJ8" i="9" s="1"/>
  <c r="AI32" i="9"/>
  <c r="AI31" i="9" s="1"/>
  <c r="O7" i="9"/>
  <c r="Y7" i="9" s="1"/>
  <c r="AH7" i="9" s="1"/>
  <c r="U16" i="9"/>
  <c r="AE16" i="9" s="1"/>
  <c r="AN16" i="9" s="1"/>
  <c r="Q27" i="9"/>
  <c r="AA27" i="9" s="1"/>
  <c r="AJ27" i="9" s="1"/>
  <c r="Q7" i="9"/>
  <c r="AA7" i="9" s="1"/>
  <c r="AJ7" i="9" s="1"/>
  <c r="R8" i="9"/>
  <c r="AB8" i="9" s="1"/>
  <c r="AK8" i="9" s="1"/>
  <c r="O8" i="9"/>
  <c r="Y8" i="9" s="1"/>
  <c r="AH8" i="9" s="1"/>
  <c r="Q28" i="9"/>
  <c r="AA28" i="9" s="1"/>
  <c r="AJ28" i="9" s="1"/>
  <c r="R27" i="9"/>
  <c r="AB27" i="9" s="1"/>
  <c r="AK27" i="9" s="1"/>
  <c r="T12" i="9"/>
  <c r="AD12" i="9" s="1"/>
  <c r="AM12" i="9" s="1"/>
  <c r="AL24" i="9"/>
  <c r="AL23" i="9" s="1"/>
  <c r="N23" i="9"/>
  <c r="X23" i="9" s="1"/>
  <c r="AG23" i="9" s="1"/>
  <c r="O23" i="9"/>
  <c r="Y23" i="9" s="1"/>
  <c r="AH23" i="9" s="1"/>
  <c r="U23" i="9"/>
  <c r="AE23" i="9" s="1"/>
  <c r="AN23" i="9" s="1"/>
  <c r="T24" i="9"/>
  <c r="AD24" i="9" s="1"/>
  <c r="AM24" i="9" s="1"/>
  <c r="T23" i="9"/>
  <c r="AD23" i="9" s="1"/>
  <c r="AM23" i="9" s="1"/>
  <c r="U24" i="9"/>
  <c r="AE24" i="9" s="1"/>
  <c r="AN24" i="9" s="1"/>
  <c r="T19" i="9"/>
  <c r="AD19" i="9" s="1"/>
  <c r="AM19" i="9" s="1"/>
  <c r="U19" i="9"/>
  <c r="AE19" i="9" s="1"/>
  <c r="AN19" i="9" s="1"/>
  <c r="U20" i="9"/>
  <c r="AE20" i="9" s="1"/>
  <c r="AN20" i="9" s="1"/>
  <c r="Q19" i="9"/>
  <c r="AA19" i="9" s="1"/>
  <c r="AJ19" i="9" s="1"/>
  <c r="Q20" i="9"/>
  <c r="AA20" i="9" s="1"/>
  <c r="AJ20" i="9" s="1"/>
  <c r="R20" i="9"/>
  <c r="AB20" i="9" s="1"/>
  <c r="AK20" i="9" s="1"/>
  <c r="Q15" i="9"/>
  <c r="AA15" i="9" s="1"/>
  <c r="AJ15" i="9" s="1"/>
  <c r="Q16" i="9"/>
  <c r="AA16" i="9" s="1"/>
  <c r="AJ16" i="9" s="1"/>
  <c r="R16" i="9"/>
  <c r="AB16" i="9" s="1"/>
  <c r="AK16" i="9" s="1"/>
  <c r="U12" i="9"/>
  <c r="AE12" i="9" s="1"/>
  <c r="AN12" i="9" s="1"/>
  <c r="N12" i="9"/>
  <c r="X12" i="9" s="1"/>
  <c r="AG12" i="9" s="1"/>
  <c r="N11" i="9"/>
  <c r="X11" i="9" s="1"/>
  <c r="AG11" i="9" s="1"/>
  <c r="O12" i="9"/>
  <c r="Y12" i="9" s="1"/>
  <c r="AH12" i="9" s="1"/>
  <c r="U4" i="9"/>
  <c r="AE4" i="9" s="1"/>
  <c r="AN4" i="9" s="1"/>
  <c r="T4" i="9"/>
  <c r="AD4" i="9" s="1"/>
  <c r="AM4" i="9" s="1"/>
  <c r="Q3" i="9"/>
  <c r="AA3" i="9" s="1"/>
  <c r="AJ3" i="9" s="1"/>
  <c r="U3" i="9"/>
  <c r="AE3" i="9" s="1"/>
  <c r="AN3" i="9" s="1"/>
  <c r="N4" i="9"/>
  <c r="X4" i="9" s="1"/>
  <c r="AG4" i="9" s="1"/>
  <c r="O3" i="9"/>
  <c r="Y3" i="9" s="1"/>
  <c r="AH3" i="9" s="1"/>
  <c r="Q4" i="9"/>
  <c r="AA4" i="9" s="1"/>
  <c r="AJ4" i="9" s="1"/>
  <c r="R3" i="9"/>
  <c r="AB3" i="9" s="1"/>
  <c r="AK3" i="9" s="1"/>
  <c r="O4" i="9"/>
  <c r="Y4" i="9" s="1"/>
  <c r="AH4" i="9" s="1"/>
  <c r="AI36" i="9" l="1"/>
  <c r="AI35" i="9" s="1"/>
  <c r="AL32" i="9"/>
  <c r="AL31" i="9" s="1"/>
  <c r="AO12" i="9"/>
  <c r="AO11" i="9" s="1"/>
  <c r="AO16" i="9"/>
  <c r="AO15" i="9" s="1"/>
  <c r="AI52" i="9"/>
  <c r="AI51" i="9" s="1"/>
  <c r="AI40" i="9"/>
  <c r="AI39" i="9" s="1"/>
  <c r="AO28" i="9"/>
  <c r="AO27" i="9" s="1"/>
  <c r="AI12" i="9"/>
  <c r="AI11" i="9" s="1"/>
  <c r="AL8" i="9"/>
  <c r="AL7" i="9" s="1"/>
  <c r="AI8" i="9"/>
  <c r="AI7" i="9" s="1"/>
  <c r="AI28" i="9"/>
  <c r="AI27" i="9" s="1"/>
  <c r="AL28" i="9"/>
  <c r="AL27" i="9" s="1"/>
  <c r="AI24" i="9"/>
  <c r="AI23" i="9" s="1"/>
  <c r="AO24" i="9"/>
  <c r="AO23" i="9" s="1"/>
  <c r="AO20" i="9"/>
  <c r="AO19" i="9" s="1"/>
  <c r="AL20" i="9"/>
  <c r="AL19" i="9" s="1"/>
  <c r="AL16" i="9"/>
  <c r="AL15" i="9" s="1"/>
  <c r="AO4" i="9"/>
  <c r="AO3" i="9" s="1"/>
  <c r="AL4" i="9"/>
  <c r="AL3" i="9" s="1"/>
  <c r="AI4" i="9"/>
  <c r="AI3" i="9" s="1"/>
</calcChain>
</file>

<file path=xl/sharedStrings.xml><?xml version="1.0" encoding="utf-8"?>
<sst xmlns="http://schemas.openxmlformats.org/spreadsheetml/2006/main" count="463" uniqueCount="37">
  <si>
    <t>пересев утром?</t>
  </si>
  <si>
    <t>Дата посева</t>
  </si>
  <si>
    <t>Время культивации, сут</t>
  </si>
  <si>
    <t>HD</t>
  </si>
  <si>
    <t>Разведение &gt;</t>
  </si>
  <si>
    <t>Среда Glc, КоЕ</t>
  </si>
  <si>
    <t>Среда Glc + Kam, КоЕ</t>
  </si>
  <si>
    <t>Доля E. Coli, которые не сбросили плазмиду</t>
  </si>
  <si>
    <t>Разведение</t>
  </si>
  <si>
    <t>Y</t>
  </si>
  <si>
    <t xml:space="preserve"> </t>
  </si>
  <si>
    <t>***</t>
  </si>
  <si>
    <t>Percentage</t>
  </si>
  <si>
    <t>?</t>
  </si>
  <si>
    <t>ASNE-HD</t>
  </si>
  <si>
    <t>P10E-ASNE</t>
  </si>
  <si>
    <t>HGH-HDR</t>
  </si>
  <si>
    <t>NP-HDR</t>
  </si>
  <si>
    <t>Кол-во</t>
  </si>
  <si>
    <t>Время культивации, д</t>
  </si>
  <si>
    <t>pET28a-ASN</t>
  </si>
  <si>
    <t>pEHD-ASN</t>
  </si>
  <si>
    <t>pEHR-ASN</t>
  </si>
  <si>
    <t>pEHU-ASN</t>
  </si>
  <si>
    <t>Glc</t>
  </si>
  <si>
    <t>Delta square</t>
  </si>
  <si>
    <t>Kan</t>
  </si>
  <si>
    <t>Число колоний на чашке без канамицина</t>
  </si>
  <si>
    <t>Число колоний на чашке с канамицином</t>
  </si>
  <si>
    <t>Разведение для чашки без канамицина</t>
  </si>
  <si>
    <t>Разведение для чашки с канамицином</t>
  </si>
  <si>
    <t>P value</t>
  </si>
  <si>
    <t>day</t>
  </si>
  <si>
    <t>Expected freq.</t>
  </si>
  <si>
    <t>Приложение 1</t>
  </si>
  <si>
    <t>pET28a–ASN</t>
  </si>
  <si>
    <t>pEHD–ASN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</si>
</sst>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\ h:mm;@"/>
  </numFmts>
  <fonts count="7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i/>
      <u/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/>
        <bgColor theme="0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theme="0" tint="-0.14999847407452621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theme="4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theme="0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92">
    <border>
      <left/>
      <right/>
      <top/>
      <bottom/>
      <diagonal/>
    </border>
    <border>
      <left/>
      <right style="thick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ck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/>
      <bottom/>
      <diagonal/>
    </border>
    <border>
      <left style="thick">
        <color theme="1"/>
      </left>
      <right style="thick">
        <color theme="1"/>
      </right>
      <top style="thick">
        <color theme="1"/>
      </top>
      <bottom/>
      <diagonal/>
    </border>
    <border>
      <left style="thick">
        <color theme="1"/>
      </left>
      <right style="thin">
        <color auto="1"/>
      </right>
      <top style="thick">
        <color theme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theme="1"/>
      </top>
      <bottom style="thin">
        <color auto="1"/>
      </bottom>
      <diagonal/>
    </border>
    <border>
      <left/>
      <right/>
      <top style="thick">
        <color theme="1"/>
      </top>
      <bottom/>
      <diagonal/>
    </border>
    <border>
      <left/>
      <right style="thick">
        <color theme="1"/>
      </right>
      <top style="thick">
        <color theme="1"/>
      </top>
      <bottom/>
      <diagonal/>
    </border>
    <border>
      <left style="thick">
        <color theme="1"/>
      </left>
      <right style="thick">
        <color theme="1"/>
      </right>
      <top/>
      <bottom style="thick">
        <color theme="1"/>
      </bottom>
      <diagonal/>
    </border>
    <border>
      <left style="thick">
        <color theme="1"/>
      </left>
      <right style="thin">
        <color auto="1"/>
      </right>
      <top style="thin">
        <color auto="1"/>
      </top>
      <bottom style="thick">
        <color theme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theme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theme="1"/>
      </bottom>
      <diagonal/>
    </border>
    <border>
      <left style="thin">
        <color auto="1"/>
      </left>
      <right/>
      <top style="thin">
        <color auto="1"/>
      </top>
      <bottom style="thick">
        <color theme="1"/>
      </bottom>
      <diagonal/>
    </border>
    <border>
      <left style="thin">
        <color theme="1"/>
      </left>
      <right/>
      <top style="thin">
        <color theme="1"/>
      </top>
      <bottom style="thick">
        <color theme="1"/>
      </bottom>
      <diagonal/>
    </border>
    <border>
      <left style="thin">
        <color auto="1"/>
      </left>
      <right style="thin">
        <color theme="1"/>
      </right>
      <top style="thin">
        <color auto="1"/>
      </top>
      <bottom style="thick">
        <color theme="1"/>
      </bottom>
      <diagonal/>
    </border>
    <border>
      <left style="thin">
        <color theme="1"/>
      </left>
      <right style="thick">
        <color theme="1"/>
      </right>
      <top style="thin">
        <color theme="1"/>
      </top>
      <bottom style="thick">
        <color theme="1"/>
      </bottom>
      <diagonal/>
    </border>
    <border>
      <left/>
      <right style="thick">
        <color theme="1"/>
      </right>
      <top/>
      <bottom/>
      <diagonal/>
    </border>
    <border>
      <left/>
      <right style="thick">
        <color theme="1"/>
      </right>
      <top/>
      <bottom style="thin">
        <color auto="1"/>
      </bottom>
      <diagonal/>
    </border>
    <border>
      <left style="thick">
        <color theme="1"/>
      </left>
      <right/>
      <top/>
      <bottom/>
      <diagonal/>
    </border>
    <border>
      <left/>
      <right style="thick">
        <color theme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indexed="64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indexed="64"/>
      </left>
      <right style="thick">
        <color indexed="64"/>
      </right>
      <top style="thin">
        <color auto="1"/>
      </top>
      <bottom style="thick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ck">
        <color indexed="64"/>
      </left>
      <right style="thick">
        <color indexed="64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auto="1"/>
      </right>
      <top style="thick">
        <color indexed="64"/>
      </top>
      <bottom style="thick">
        <color indexed="64"/>
      </bottom>
      <diagonal/>
    </border>
    <border>
      <left style="thin">
        <color auto="1"/>
      </left>
      <right style="thin">
        <color auto="1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auto="1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/>
      <bottom style="thin">
        <color auto="1"/>
      </bottom>
      <diagonal/>
    </border>
    <border>
      <left style="medium">
        <color indexed="64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ck">
        <color indexed="64"/>
      </right>
      <top style="thin">
        <color auto="1"/>
      </top>
      <bottom style="medium">
        <color indexed="64"/>
      </bottom>
      <diagonal/>
    </border>
    <border>
      <left style="thick">
        <color indexed="64"/>
      </left>
      <right/>
      <top/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 style="thick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Protection="0"/>
  </cellStyleXfs>
  <cellXfs count="280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" fontId="0" fillId="0" borderId="1" xfId="0" applyNumberFormat="1" applyBorder="1" applyAlignment="1">
      <alignment horizontal="center"/>
    </xf>
    <xf numFmtId="11" fontId="0" fillId="0" borderId="0" xfId="0" applyNumberFormat="1" applyAlignment="1">
      <alignment horizontal="center"/>
    </xf>
    <xf numFmtId="0" fontId="0" fillId="0" borderId="2" xfId="0" applyBorder="1" applyAlignment="1">
      <alignment horizontal="center"/>
    </xf>
    <xf numFmtId="10" fontId="0" fillId="0" borderId="1" xfId="0" applyNumberFormat="1" applyBorder="1" applyAlignment="1">
      <alignment horizontal="center"/>
    </xf>
    <xf numFmtId="11" fontId="0" fillId="0" borderId="3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10" fontId="0" fillId="0" borderId="3" xfId="0" applyNumberFormat="1" applyBorder="1" applyAlignment="1">
      <alignment horizontal="center"/>
    </xf>
    <xf numFmtId="1" fontId="0" fillId="0" borderId="4" xfId="0" applyNumberForma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11" fontId="2" fillId="0" borderId="7" xfId="0" applyNumberFormat="1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10" fontId="2" fillId="0" borderId="8" xfId="0" applyNumberFormat="1" applyFont="1" applyBorder="1" applyAlignment="1">
      <alignment horizontal="center" wrapText="1"/>
    </xf>
    <xf numFmtId="11" fontId="2" fillId="0" borderId="10" xfId="0" applyNumberFormat="1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10" fontId="2" fillId="0" borderId="10" xfId="0" applyNumberFormat="1" applyFont="1" applyBorder="1" applyAlignment="1">
      <alignment horizontal="center" wrapText="1"/>
    </xf>
    <xf numFmtId="164" fontId="0" fillId="0" borderId="5" xfId="0" applyNumberFormat="1" applyBorder="1" applyAlignment="1">
      <alignment horizontal="center"/>
    </xf>
    <xf numFmtId="11" fontId="0" fillId="0" borderId="11" xfId="0" applyNumberForma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2" borderId="14" xfId="0" applyFill="1" applyBorder="1" applyAlignment="1">
      <alignment horizontal="center"/>
    </xf>
    <xf numFmtId="11" fontId="0" fillId="0" borderId="14" xfId="0" applyNumberFormat="1" applyBorder="1" applyAlignment="1">
      <alignment horizontal="center"/>
    </xf>
    <xf numFmtId="0" fontId="0" fillId="2" borderId="0" xfId="0" applyFill="1" applyAlignment="1">
      <alignment horizontal="center"/>
    </xf>
    <xf numFmtId="164" fontId="0" fillId="2" borderId="5" xfId="0" applyNumberFormat="1" applyFill="1" applyBorder="1" applyAlignment="1">
      <alignment horizontal="center"/>
    </xf>
    <xf numFmtId="11" fontId="0" fillId="2" borderId="0" xfId="0" applyNumberFormat="1" applyFill="1" applyAlignment="1">
      <alignment horizontal="center"/>
    </xf>
    <xf numFmtId="0" fontId="0" fillId="2" borderId="2" xfId="0" applyFill="1" applyBorder="1" applyAlignment="1">
      <alignment horizontal="center"/>
    </xf>
    <xf numFmtId="11" fontId="0" fillId="2" borderId="3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164" fontId="0" fillId="3" borderId="5" xfId="0" applyNumberFormat="1" applyFill="1" applyBorder="1" applyAlignment="1">
      <alignment horizontal="center"/>
    </xf>
    <xf numFmtId="11" fontId="0" fillId="3" borderId="0" xfId="0" applyNumberFormat="1" applyFill="1" applyAlignment="1">
      <alignment horizontal="center"/>
    </xf>
    <xf numFmtId="11" fontId="0" fillId="3" borderId="3" xfId="0" applyNumberFormat="1" applyFill="1" applyBorder="1" applyAlignment="1">
      <alignment horizontal="center"/>
    </xf>
    <xf numFmtId="164" fontId="2" fillId="2" borderId="5" xfId="0" applyNumberFormat="1" applyFont="1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1" fontId="0" fillId="2" borderId="6" xfId="0" applyNumberFormat="1" applyFill="1" applyBorder="1" applyAlignment="1">
      <alignment horizontal="center"/>
    </xf>
    <xf numFmtId="1" fontId="0" fillId="0" borderId="6" xfId="0" applyNumberFormat="1" applyBorder="1" applyAlignment="1">
      <alignment horizontal="center"/>
    </xf>
    <xf numFmtId="0" fontId="0" fillId="4" borderId="0" xfId="0" applyFill="1"/>
    <xf numFmtId="10" fontId="0" fillId="0" borderId="0" xfId="0" applyNumberFormat="1"/>
    <xf numFmtId="0" fontId="0" fillId="0" borderId="16" xfId="0" applyBorder="1" applyAlignment="1">
      <alignment horizontal="center"/>
    </xf>
    <xf numFmtId="164" fontId="2" fillId="0" borderId="17" xfId="0" applyNumberFormat="1" applyFont="1" applyBorder="1" applyAlignment="1">
      <alignment horizontal="center"/>
    </xf>
    <xf numFmtId="1" fontId="2" fillId="0" borderId="18" xfId="0" applyNumberFormat="1" applyFont="1" applyBorder="1" applyAlignment="1">
      <alignment horizontal="center"/>
    </xf>
    <xf numFmtId="0" fontId="0" fillId="0" borderId="21" xfId="0" applyBorder="1" applyAlignment="1">
      <alignment horizontal="center"/>
    </xf>
    <xf numFmtId="164" fontId="2" fillId="0" borderId="22" xfId="0" applyNumberFormat="1" applyFont="1" applyBorder="1" applyAlignment="1">
      <alignment horizontal="center"/>
    </xf>
    <xf numFmtId="1" fontId="2" fillId="0" borderId="23" xfId="0" applyNumberFormat="1" applyFont="1" applyBorder="1" applyAlignment="1">
      <alignment horizontal="center"/>
    </xf>
    <xf numFmtId="11" fontId="2" fillId="0" borderId="24" xfId="0" applyNumberFormat="1" applyFont="1" applyBorder="1" applyAlignment="1">
      <alignment horizontal="center" wrapText="1"/>
    </xf>
    <xf numFmtId="0" fontId="2" fillId="0" borderId="25" xfId="0" applyFont="1" applyBorder="1" applyAlignment="1">
      <alignment horizontal="center" wrapText="1"/>
    </xf>
    <xf numFmtId="11" fontId="2" fillId="0" borderId="25" xfId="0" applyNumberFormat="1" applyFont="1" applyBorder="1" applyAlignment="1">
      <alignment horizontal="center" wrapText="1"/>
    </xf>
    <xf numFmtId="0" fontId="2" fillId="0" borderId="26" xfId="0" applyFont="1" applyBorder="1" applyAlignment="1">
      <alignment horizontal="center" wrapText="1"/>
    </xf>
    <xf numFmtId="10" fontId="0" fillId="0" borderId="27" xfId="0" applyNumberFormat="1" applyBorder="1" applyAlignment="1">
      <alignment horizontal="center"/>
    </xf>
    <xf numFmtId="0" fontId="2" fillId="0" borderId="28" xfId="0" applyFont="1" applyBorder="1" applyAlignment="1">
      <alignment horizontal="center" wrapText="1"/>
    </xf>
    <xf numFmtId="0" fontId="0" fillId="0" borderId="29" xfId="0" applyBorder="1" applyAlignment="1">
      <alignment horizontal="center"/>
    </xf>
    <xf numFmtId="0" fontId="0" fillId="0" borderId="30" xfId="0" applyBorder="1" applyAlignment="1">
      <alignment horizontal="center"/>
    </xf>
    <xf numFmtId="164" fontId="2" fillId="0" borderId="31" xfId="0" applyNumberFormat="1" applyFont="1" applyBorder="1" applyAlignment="1">
      <alignment horizontal="center"/>
    </xf>
    <xf numFmtId="0" fontId="0" fillId="0" borderId="32" xfId="0" applyBorder="1"/>
    <xf numFmtId="0" fontId="0" fillId="0" borderId="30" xfId="0" applyBorder="1"/>
    <xf numFmtId="164" fontId="2" fillId="0" borderId="33" xfId="0" applyNumberFormat="1" applyFont="1" applyBorder="1" applyAlignment="1">
      <alignment horizontal="center"/>
    </xf>
    <xf numFmtId="10" fontId="0" fillId="0" borderId="30" xfId="0" applyNumberFormat="1" applyBorder="1"/>
    <xf numFmtId="0" fontId="0" fillId="5" borderId="3" xfId="0" applyFill="1" applyBorder="1" applyAlignment="1">
      <alignment horizontal="center"/>
    </xf>
    <xf numFmtId="0" fontId="0" fillId="5" borderId="0" xfId="0" applyFill="1" applyAlignment="1">
      <alignment horizontal="center"/>
    </xf>
    <xf numFmtId="0" fontId="0" fillId="5" borderId="2" xfId="0" applyFill="1" applyBorder="1" applyAlignment="1">
      <alignment horizontal="center"/>
    </xf>
    <xf numFmtId="11" fontId="0" fillId="5" borderId="0" xfId="0" applyNumberFormat="1" applyFill="1" applyAlignment="1">
      <alignment horizontal="center"/>
    </xf>
    <xf numFmtId="0" fontId="2" fillId="0" borderId="7" xfId="0" applyFont="1" applyBorder="1" applyAlignment="1">
      <alignment horizontal="center" wrapText="1"/>
    </xf>
    <xf numFmtId="11" fontId="0" fillId="2" borderId="34" xfId="0" applyNumberFormat="1" applyFill="1" applyBorder="1" applyAlignment="1">
      <alignment horizontal="center"/>
    </xf>
    <xf numFmtId="9" fontId="0" fillId="0" borderId="13" xfId="1" applyFont="1" applyBorder="1" applyAlignment="1">
      <alignment horizontal="center"/>
    </xf>
    <xf numFmtId="9" fontId="0" fillId="2" borderId="1" xfId="1" applyFont="1" applyFill="1" applyBorder="1" applyAlignment="1">
      <alignment horizontal="center"/>
    </xf>
    <xf numFmtId="9" fontId="0" fillId="0" borderId="1" xfId="1" applyFont="1" applyBorder="1" applyAlignment="1">
      <alignment horizontal="center"/>
    </xf>
    <xf numFmtId="9" fontId="0" fillId="3" borderId="1" xfId="0" applyNumberFormat="1" applyFill="1" applyBorder="1" applyAlignment="1">
      <alignment horizontal="center"/>
    </xf>
    <xf numFmtId="9" fontId="0" fillId="2" borderId="15" xfId="0" applyNumberFormat="1" applyFill="1" applyBorder="1" applyAlignment="1">
      <alignment horizontal="center"/>
    </xf>
    <xf numFmtId="9" fontId="0" fillId="0" borderId="15" xfId="0" applyNumberFormat="1" applyBorder="1" applyAlignment="1">
      <alignment horizontal="center"/>
    </xf>
    <xf numFmtId="9" fontId="0" fillId="0" borderId="3" xfId="1" applyFont="1" applyBorder="1" applyAlignment="1">
      <alignment horizontal="center"/>
    </xf>
    <xf numFmtId="9" fontId="0" fillId="2" borderId="3" xfId="1" applyFont="1" applyFill="1" applyBorder="1" applyAlignment="1">
      <alignment horizontal="center"/>
    </xf>
    <xf numFmtId="9" fontId="0" fillId="3" borderId="3" xfId="0" applyNumberFormat="1" applyFill="1" applyBorder="1" applyAlignment="1">
      <alignment horizontal="center"/>
    </xf>
    <xf numFmtId="9" fontId="0" fillId="2" borderId="3" xfId="0" applyNumberFormat="1" applyFill="1" applyBorder="1" applyAlignment="1">
      <alignment horizontal="center"/>
    </xf>
    <xf numFmtId="9" fontId="0" fillId="0" borderId="3" xfId="0" applyNumberFormat="1" applyBorder="1" applyAlignment="1">
      <alignment horizontal="center"/>
    </xf>
    <xf numFmtId="1" fontId="0" fillId="3" borderId="6" xfId="0" applyNumberFormat="1" applyFill="1" applyBorder="1" applyAlignment="1">
      <alignment horizontal="center"/>
    </xf>
    <xf numFmtId="1" fontId="2" fillId="2" borderId="6" xfId="0" applyNumberFormat="1" applyFont="1" applyFill="1" applyBorder="1" applyAlignment="1">
      <alignment horizontal="center"/>
    </xf>
    <xf numFmtId="1" fontId="0" fillId="0" borderId="0" xfId="0" applyNumberFormat="1"/>
    <xf numFmtId="9" fontId="0" fillId="0" borderId="0" xfId="0" applyNumberFormat="1"/>
    <xf numFmtId="11" fontId="0" fillId="0" borderId="32" xfId="0" applyNumberFormat="1" applyBorder="1"/>
    <xf numFmtId="11" fontId="0" fillId="0" borderId="0" xfId="0" applyNumberFormat="1"/>
    <xf numFmtId="11" fontId="0" fillId="2" borderId="11" xfId="0" applyNumberFormat="1" applyFill="1" applyBorder="1" applyAlignment="1">
      <alignment horizontal="center"/>
    </xf>
    <xf numFmtId="9" fontId="0" fillId="0" borderId="0" xfId="1" applyFont="1"/>
    <xf numFmtId="1" fontId="2" fillId="0" borderId="0" xfId="0" applyNumberFormat="1" applyFont="1" applyAlignment="1">
      <alignment horizontal="center"/>
    </xf>
    <xf numFmtId="11" fontId="2" fillId="0" borderId="0" xfId="0" applyNumberFormat="1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0" fillId="0" borderId="5" xfId="0" applyBorder="1" applyAlignment="1">
      <alignment horizontal="center" vertical="center"/>
    </xf>
    <xf numFmtId="0" fontId="0" fillId="6" borderId="5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7" borderId="5" xfId="0" applyFill="1" applyBorder="1" applyAlignment="1">
      <alignment horizontal="center" vertical="center"/>
    </xf>
    <xf numFmtId="0" fontId="0" fillId="8" borderId="5" xfId="0" applyFill="1" applyBorder="1" applyAlignment="1">
      <alignment horizontal="center" vertical="center"/>
    </xf>
    <xf numFmtId="164" fontId="2" fillId="0" borderId="0" xfId="0" applyNumberFormat="1" applyFont="1" applyAlignment="1">
      <alignment horizontal="center"/>
    </xf>
    <xf numFmtId="11" fontId="0" fillId="0" borderId="10" xfId="0" applyNumberFormat="1" applyBorder="1" applyAlignment="1">
      <alignment horizontal="center" vertical="center"/>
    </xf>
    <xf numFmtId="11" fontId="0" fillId="6" borderId="10" xfId="0" applyNumberFormat="1" applyFill="1" applyBorder="1" applyAlignment="1">
      <alignment horizontal="center" vertical="center"/>
    </xf>
    <xf numFmtId="11" fontId="0" fillId="3" borderId="10" xfId="0" applyNumberFormat="1" applyFill="1" applyBorder="1" applyAlignment="1">
      <alignment horizontal="center" vertical="center"/>
    </xf>
    <xf numFmtId="11" fontId="0" fillId="7" borderId="10" xfId="0" applyNumberForma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" fontId="0" fillId="0" borderId="8" xfId="0" applyNumberFormat="1" applyBorder="1" applyAlignment="1">
      <alignment horizontal="center" vertical="center"/>
    </xf>
    <xf numFmtId="1" fontId="0" fillId="6" borderId="8" xfId="0" applyNumberFormat="1" applyFill="1" applyBorder="1" applyAlignment="1">
      <alignment horizontal="center" vertical="center"/>
    </xf>
    <xf numFmtId="1" fontId="0" fillId="3" borderId="8" xfId="0" applyNumberFormat="1" applyFill="1" applyBorder="1" applyAlignment="1">
      <alignment horizontal="center" vertical="center"/>
    </xf>
    <xf numFmtId="1" fontId="2" fillId="6" borderId="8" xfId="0" applyNumberFormat="1" applyFont="1" applyFill="1" applyBorder="1" applyAlignment="1">
      <alignment horizontal="center" vertical="center"/>
    </xf>
    <xf numFmtId="1" fontId="0" fillId="0" borderId="4" xfId="0" applyNumberFormat="1" applyBorder="1" applyAlignment="1">
      <alignment horizontal="center" vertical="center"/>
    </xf>
    <xf numFmtId="11" fontId="0" fillId="0" borderId="43" xfId="0" applyNumberFormat="1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164" fontId="2" fillId="0" borderId="37" xfId="0" applyNumberFormat="1" applyFont="1" applyBorder="1" applyAlignment="1">
      <alignment horizontal="center" vertical="center"/>
    </xf>
    <xf numFmtId="1" fontId="2" fillId="0" borderId="46" xfId="0" applyNumberFormat="1" applyFont="1" applyBorder="1" applyAlignment="1">
      <alignment horizontal="center" vertical="center"/>
    </xf>
    <xf numFmtId="11" fontId="2" fillId="0" borderId="47" xfId="0" applyNumberFormat="1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164" fontId="2" fillId="0" borderId="12" xfId="0" applyNumberFormat="1" applyFont="1" applyBorder="1" applyAlignment="1">
      <alignment horizontal="center" vertical="center"/>
    </xf>
    <xf numFmtId="1" fontId="2" fillId="0" borderId="36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164" fontId="2" fillId="7" borderId="39" xfId="0" applyNumberFormat="1" applyFont="1" applyFill="1" applyBorder="1" applyAlignment="1">
      <alignment horizontal="center" vertical="center"/>
    </xf>
    <xf numFmtId="164" fontId="2" fillId="0" borderId="39" xfId="0" applyNumberFormat="1" applyFont="1" applyBorder="1" applyAlignment="1">
      <alignment horizontal="center" vertical="center"/>
    </xf>
    <xf numFmtId="164" fontId="2" fillId="7" borderId="40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" fontId="0" fillId="0" borderId="49" xfId="0" applyNumberFormat="1" applyBorder="1" applyAlignment="1">
      <alignment horizontal="center" vertical="center"/>
    </xf>
    <xf numFmtId="1" fontId="0" fillId="10" borderId="50" xfId="0" applyNumberFormat="1" applyFill="1" applyBorder="1" applyAlignment="1">
      <alignment horizontal="center" vertical="center"/>
    </xf>
    <xf numFmtId="1" fontId="0" fillId="10" borderId="51" xfId="0" applyNumberFormat="1" applyFill="1" applyBorder="1" applyAlignment="1">
      <alignment horizontal="center" vertical="center"/>
    </xf>
    <xf numFmtId="1" fontId="0" fillId="10" borderId="54" xfId="0" applyNumberFormat="1" applyFill="1" applyBorder="1" applyAlignment="1">
      <alignment horizontal="center" vertical="center"/>
    </xf>
    <xf numFmtId="1" fontId="0" fillId="0" borderId="54" xfId="0" applyNumberFormat="1" applyBorder="1" applyAlignment="1">
      <alignment horizontal="center" vertical="center"/>
    </xf>
    <xf numFmtId="1" fontId="0" fillId="10" borderId="0" xfId="0" applyNumberFormat="1" applyFill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12" borderId="5" xfId="0" applyFill="1" applyBorder="1" applyAlignment="1">
      <alignment horizontal="center" vertical="center"/>
    </xf>
    <xf numFmtId="0" fontId="4" fillId="12" borderId="5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0" fillId="12" borderId="60" xfId="0" applyFill="1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0" fillId="0" borderId="64" xfId="0" applyBorder="1" applyAlignment="1">
      <alignment horizontal="center" vertical="center"/>
    </xf>
    <xf numFmtId="0" fontId="0" fillId="12" borderId="61" xfId="0" applyFill="1" applyBorder="1" applyAlignment="1">
      <alignment horizontal="center" vertical="center"/>
    </xf>
    <xf numFmtId="0" fontId="0" fillId="12" borderId="62" xfId="0" applyFill="1" applyBorder="1" applyAlignment="1">
      <alignment horizontal="center" vertical="center"/>
    </xf>
    <xf numFmtId="0" fontId="0" fillId="12" borderId="64" xfId="0" applyFill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0" borderId="59" xfId="0" applyFont="1" applyBorder="1" applyAlignment="1">
      <alignment horizontal="center" vertical="center"/>
    </xf>
    <xf numFmtId="0" fontId="2" fillId="0" borderId="65" xfId="0" applyFont="1" applyBorder="1" applyAlignment="1">
      <alignment horizontal="center" vertical="center"/>
    </xf>
    <xf numFmtId="0" fontId="2" fillId="12" borderId="57" xfId="0" applyFont="1" applyFill="1" applyBorder="1" applyAlignment="1">
      <alignment horizontal="center" vertical="center"/>
    </xf>
    <xf numFmtId="0" fontId="2" fillId="12" borderId="59" xfId="0" applyFont="1" applyFill="1" applyBorder="1" applyAlignment="1">
      <alignment horizontal="center" vertical="center"/>
    </xf>
    <xf numFmtId="0" fontId="2" fillId="12" borderId="65" xfId="0" applyFont="1" applyFill="1" applyBorder="1" applyAlignment="1">
      <alignment horizontal="center" vertical="center"/>
    </xf>
    <xf numFmtId="0" fontId="0" fillId="0" borderId="65" xfId="0" applyBorder="1" applyAlignment="1">
      <alignment horizontal="center" vertical="center"/>
    </xf>
    <xf numFmtId="0" fontId="0" fillId="0" borderId="66" xfId="0" applyBorder="1" applyAlignment="1">
      <alignment horizontal="center" vertical="center"/>
    </xf>
    <xf numFmtId="0" fontId="0" fillId="12" borderId="66" xfId="0" applyFill="1" applyBorder="1" applyAlignment="1">
      <alignment horizontal="center" vertical="center"/>
    </xf>
    <xf numFmtId="0" fontId="0" fillId="0" borderId="68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9" borderId="69" xfId="0" applyFill="1" applyBorder="1" applyAlignment="1">
      <alignment horizontal="center" vertical="center"/>
    </xf>
    <xf numFmtId="0" fontId="0" fillId="12" borderId="68" xfId="0" applyFill="1" applyBorder="1" applyAlignment="1">
      <alignment horizontal="center" vertical="center"/>
    </xf>
    <xf numFmtId="0" fontId="0" fillId="12" borderId="2" xfId="0" applyFill="1" applyBorder="1" applyAlignment="1">
      <alignment horizontal="center" vertical="center"/>
    </xf>
    <xf numFmtId="0" fontId="2" fillId="0" borderId="58" xfId="0" applyFont="1" applyBorder="1" applyAlignment="1">
      <alignment horizontal="center" vertical="center"/>
    </xf>
    <xf numFmtId="0" fontId="2" fillId="12" borderId="58" xfId="0" applyFont="1" applyFill="1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0" fillId="9" borderId="64" xfId="0" applyFill="1" applyBorder="1" applyAlignment="1">
      <alignment horizontal="center" vertical="center"/>
    </xf>
    <xf numFmtId="0" fontId="0" fillId="12" borderId="63" xfId="0" applyFill="1" applyBorder="1" applyAlignment="1">
      <alignment horizontal="center" vertical="center"/>
    </xf>
    <xf numFmtId="0" fontId="2" fillId="0" borderId="6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70" xfId="0" applyFont="1" applyBorder="1" applyAlignment="1">
      <alignment horizontal="center" vertical="center"/>
    </xf>
    <xf numFmtId="0" fontId="2" fillId="12" borderId="67" xfId="0" applyFont="1" applyFill="1" applyBorder="1" applyAlignment="1">
      <alignment horizontal="center" vertical="center"/>
    </xf>
    <xf numFmtId="0" fontId="2" fillId="12" borderId="44" xfId="0" applyFont="1" applyFill="1" applyBorder="1" applyAlignment="1">
      <alignment horizontal="center" vertical="center"/>
    </xf>
    <xf numFmtId="0" fontId="2" fillId="12" borderId="70" xfId="0" applyFont="1" applyFill="1" applyBorder="1" applyAlignment="1">
      <alignment horizontal="center" vertical="center"/>
    </xf>
    <xf numFmtId="0" fontId="0" fillId="0" borderId="70" xfId="0" applyBorder="1" applyAlignment="1">
      <alignment horizontal="center" vertical="center"/>
    </xf>
    <xf numFmtId="0" fontId="0" fillId="0" borderId="71" xfId="0" applyBorder="1" applyAlignment="1">
      <alignment horizontal="center" vertical="center"/>
    </xf>
    <xf numFmtId="0" fontId="0" fillId="12" borderId="71" xfId="0" applyFill="1" applyBorder="1" applyAlignment="1">
      <alignment horizontal="center" vertical="center"/>
    </xf>
    <xf numFmtId="0" fontId="0" fillId="12" borderId="12" xfId="0" applyFill="1" applyBorder="1" applyAlignment="1">
      <alignment horizontal="center" vertical="center"/>
    </xf>
    <xf numFmtId="0" fontId="0" fillId="10" borderId="49" xfId="0" applyFill="1" applyBorder="1" applyAlignment="1">
      <alignment horizontal="center" vertical="center"/>
    </xf>
    <xf numFmtId="0" fontId="0" fillId="10" borderId="56" xfId="0" applyFill="1" applyBorder="1" applyAlignment="1">
      <alignment horizontal="center" vertical="center"/>
    </xf>
    <xf numFmtId="0" fontId="0" fillId="9" borderId="53" xfId="0" applyFill="1" applyBorder="1" applyAlignment="1">
      <alignment horizontal="center" vertical="center"/>
    </xf>
    <xf numFmtId="0" fontId="0" fillId="9" borderId="55" xfId="0" applyFill="1" applyBorder="1" applyAlignment="1">
      <alignment horizontal="center" vertical="center"/>
    </xf>
    <xf numFmtId="1" fontId="0" fillId="11" borderId="52" xfId="0" applyNumberFormat="1" applyFill="1" applyBorder="1" applyAlignment="1">
      <alignment horizontal="center" vertical="center"/>
    </xf>
    <xf numFmtId="1" fontId="0" fillId="11" borderId="54" xfId="0" applyNumberFormat="1" applyFill="1" applyBorder="1" applyAlignment="1">
      <alignment horizontal="center" vertical="center"/>
    </xf>
    <xf numFmtId="0" fontId="5" fillId="9" borderId="53" xfId="0" applyFont="1" applyFill="1" applyBorder="1" applyAlignment="1">
      <alignment horizontal="center" vertical="center"/>
    </xf>
    <xf numFmtId="0" fontId="5" fillId="9" borderId="55" xfId="0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0" fillId="0" borderId="41" xfId="0" applyFill="1" applyBorder="1" applyAlignment="1">
      <alignment horizontal="center" vertical="center"/>
    </xf>
    <xf numFmtId="0" fontId="0" fillId="0" borderId="38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10" fontId="0" fillId="0" borderId="0" xfId="0" applyNumberFormat="1" applyBorder="1" applyAlignment="1">
      <alignment horizontal="center"/>
    </xf>
    <xf numFmtId="10" fontId="2" fillId="0" borderId="0" xfId="0" applyNumberFormat="1" applyFont="1" applyBorder="1" applyAlignment="1">
      <alignment horizontal="center" vertical="center" wrapText="1"/>
    </xf>
    <xf numFmtId="10" fontId="2" fillId="0" borderId="0" xfId="0" applyNumberFormat="1" applyFont="1" applyFill="1" applyBorder="1" applyAlignment="1">
      <alignment horizontal="center" vertical="center"/>
    </xf>
    <xf numFmtId="10" fontId="2" fillId="0" borderId="0" xfId="0" applyNumberFormat="1" applyFont="1" applyFill="1" applyBorder="1" applyAlignment="1">
      <alignment horizontal="center" vertical="center" wrapText="1"/>
    </xf>
    <xf numFmtId="9" fontId="0" fillId="0" borderId="0" xfId="0" applyNumberFormat="1" applyFill="1" applyBorder="1" applyAlignment="1">
      <alignment horizontal="center" vertical="center"/>
    </xf>
    <xf numFmtId="10" fontId="0" fillId="0" borderId="0" xfId="0" applyNumberFormat="1" applyFill="1" applyBorder="1" applyAlignment="1">
      <alignment horizontal="center" vertical="center"/>
    </xf>
    <xf numFmtId="9" fontId="0" fillId="0" borderId="35" xfId="0" applyNumberFormat="1" applyFill="1" applyBorder="1" applyAlignment="1">
      <alignment horizontal="center" vertical="center"/>
    </xf>
    <xf numFmtId="9" fontId="0" fillId="0" borderId="7" xfId="0" applyNumberFormat="1" applyFill="1" applyBorder="1" applyAlignment="1">
      <alignment horizontal="center" vertical="center"/>
    </xf>
    <xf numFmtId="1" fontId="0" fillId="13" borderId="8" xfId="0" applyNumberFormat="1" applyFill="1" applyBorder="1" applyAlignment="1">
      <alignment horizontal="center" vertical="center"/>
    </xf>
    <xf numFmtId="11" fontId="0" fillId="13" borderId="10" xfId="0" applyNumberFormat="1" applyFill="1" applyBorder="1" applyAlignment="1">
      <alignment horizontal="center" vertical="center"/>
    </xf>
    <xf numFmtId="0" fontId="0" fillId="14" borderId="5" xfId="0" applyFill="1" applyBorder="1" applyAlignment="1">
      <alignment horizontal="center" vertical="center"/>
    </xf>
    <xf numFmtId="9" fontId="0" fillId="15" borderId="7" xfId="0" applyNumberFormat="1" applyFill="1" applyBorder="1" applyAlignment="1">
      <alignment horizontal="center" vertical="center"/>
    </xf>
    <xf numFmtId="0" fontId="2" fillId="15" borderId="48" xfId="0" applyFont="1" applyFill="1" applyBorder="1" applyAlignment="1">
      <alignment horizontal="center" vertical="center" wrapText="1"/>
    </xf>
    <xf numFmtId="0" fontId="0" fillId="0" borderId="0" xfId="0" applyFill="1"/>
    <xf numFmtId="11" fontId="2" fillId="0" borderId="75" xfId="0" applyNumberFormat="1" applyFont="1" applyBorder="1" applyAlignment="1">
      <alignment horizontal="center" vertical="center" wrapText="1"/>
    </xf>
    <xf numFmtId="10" fontId="2" fillId="0" borderId="76" xfId="0" applyNumberFormat="1" applyFont="1" applyBorder="1" applyAlignment="1">
      <alignment horizontal="center" vertical="center" wrapText="1"/>
    </xf>
    <xf numFmtId="11" fontId="0" fillId="0" borderId="67" xfId="0" applyNumberFormat="1" applyBorder="1" applyAlignment="1">
      <alignment horizontal="center" vertical="center"/>
    </xf>
    <xf numFmtId="9" fontId="0" fillId="0" borderId="77" xfId="1" applyFont="1" applyBorder="1" applyAlignment="1">
      <alignment horizontal="center" vertical="center"/>
    </xf>
    <xf numFmtId="11" fontId="0" fillId="7" borderId="60" xfId="0" applyNumberFormat="1" applyFill="1" applyBorder="1" applyAlignment="1">
      <alignment horizontal="center" vertical="center"/>
    </xf>
    <xf numFmtId="9" fontId="0" fillId="6" borderId="66" xfId="1" applyFont="1" applyFill="1" applyBorder="1" applyAlignment="1">
      <alignment horizontal="center" vertical="center"/>
    </xf>
    <xf numFmtId="11" fontId="0" fillId="0" borderId="60" xfId="0" applyNumberFormat="1" applyBorder="1" applyAlignment="1">
      <alignment horizontal="center" vertical="center"/>
    </xf>
    <xf numFmtId="9" fontId="0" fillId="0" borderId="66" xfId="1" applyFont="1" applyBorder="1" applyAlignment="1">
      <alignment horizontal="center" vertical="center"/>
    </xf>
    <xf numFmtId="9" fontId="0" fillId="7" borderId="66" xfId="1" applyFont="1" applyFill="1" applyBorder="1" applyAlignment="1">
      <alignment horizontal="center" vertical="center"/>
    </xf>
    <xf numFmtId="11" fontId="0" fillId="7" borderId="62" xfId="0" applyNumberFormat="1" applyFill="1" applyBorder="1" applyAlignment="1">
      <alignment horizontal="center" vertical="center"/>
    </xf>
    <xf numFmtId="0" fontId="0" fillId="7" borderId="63" xfId="0" applyFill="1" applyBorder="1" applyAlignment="1">
      <alignment horizontal="center" vertical="center"/>
    </xf>
    <xf numFmtId="11" fontId="0" fillId="7" borderId="78" xfId="0" applyNumberFormat="1" applyFill="1" applyBorder="1" applyAlignment="1">
      <alignment horizontal="center" vertical="center"/>
    </xf>
    <xf numFmtId="9" fontId="0" fillId="7" borderId="79" xfId="1" applyFont="1" applyFill="1" applyBorder="1" applyAlignment="1">
      <alignment horizontal="center" vertical="center"/>
    </xf>
    <xf numFmtId="164" fontId="2" fillId="0" borderId="83" xfId="0" applyNumberFormat="1" applyFont="1" applyBorder="1" applyAlignment="1">
      <alignment horizontal="center" vertical="center"/>
    </xf>
    <xf numFmtId="1" fontId="2" fillId="0" borderId="45" xfId="0" applyNumberFormat="1" applyFont="1" applyBorder="1" applyAlignment="1">
      <alignment horizontal="center" vertical="center"/>
    </xf>
    <xf numFmtId="1" fontId="0" fillId="0" borderId="87" xfId="0" applyNumberFormat="1" applyBorder="1" applyAlignment="1">
      <alignment horizontal="center" vertical="center"/>
    </xf>
    <xf numFmtId="1" fontId="0" fillId="7" borderId="87" xfId="0" applyNumberFormat="1" applyFill="1" applyBorder="1" applyAlignment="1">
      <alignment horizontal="center" vertical="center"/>
    </xf>
    <xf numFmtId="11" fontId="0" fillId="0" borderId="12" xfId="0" applyNumberFormat="1" applyBorder="1" applyAlignment="1">
      <alignment horizontal="center"/>
    </xf>
    <xf numFmtId="10" fontId="0" fillId="0" borderId="12" xfId="0" applyNumberFormat="1" applyBorder="1" applyAlignment="1">
      <alignment horizontal="center"/>
    </xf>
    <xf numFmtId="11" fontId="0" fillId="6" borderId="60" xfId="0" applyNumberFormat="1" applyFill="1" applyBorder="1" applyAlignment="1">
      <alignment horizontal="center" vertical="center"/>
    </xf>
    <xf numFmtId="11" fontId="0" fillId="3" borderId="60" xfId="0" applyNumberFormat="1" applyFill="1" applyBorder="1" applyAlignment="1">
      <alignment horizontal="center" vertical="center"/>
    </xf>
    <xf numFmtId="11" fontId="0" fillId="13" borderId="60" xfId="0" applyNumberFormat="1" applyFill="1" applyBorder="1" applyAlignment="1">
      <alignment horizontal="center" vertical="center"/>
    </xf>
    <xf numFmtId="9" fontId="0" fillId="14" borderId="66" xfId="1" applyFont="1" applyFill="1" applyBorder="1" applyAlignment="1">
      <alignment horizontal="center" vertical="center"/>
    </xf>
    <xf numFmtId="9" fontId="0" fillId="3" borderId="66" xfId="0" applyNumberFormat="1" applyFill="1" applyBorder="1" applyAlignment="1">
      <alignment horizontal="center" vertical="center"/>
    </xf>
    <xf numFmtId="9" fontId="0" fillId="6" borderId="66" xfId="0" applyNumberFormat="1" applyFill="1" applyBorder="1" applyAlignment="1">
      <alignment horizontal="center" vertical="center"/>
    </xf>
    <xf numFmtId="9" fontId="0" fillId="0" borderId="66" xfId="0" applyNumberFormat="1" applyBorder="1" applyAlignment="1">
      <alignment horizontal="center" vertical="center"/>
    </xf>
    <xf numFmtId="9" fontId="0" fillId="7" borderId="66" xfId="0" applyNumberFormat="1" applyFill="1" applyBorder="1" applyAlignment="1">
      <alignment horizontal="center" vertical="center"/>
    </xf>
    <xf numFmtId="10" fontId="0" fillId="0" borderId="66" xfId="0" applyNumberFormat="1" applyBorder="1" applyAlignment="1">
      <alignment horizontal="center" vertical="center"/>
    </xf>
    <xf numFmtId="10" fontId="0" fillId="7" borderId="66" xfId="0" applyNumberFormat="1" applyFill="1" applyBorder="1" applyAlignment="1">
      <alignment horizontal="center" vertical="center"/>
    </xf>
    <xf numFmtId="11" fontId="0" fillId="0" borderId="62" xfId="0" applyNumberFormat="1" applyBorder="1" applyAlignment="1">
      <alignment horizontal="center" vertical="center"/>
    </xf>
    <xf numFmtId="11" fontId="0" fillId="0" borderId="78" xfId="0" applyNumberFormat="1" applyBorder="1" applyAlignment="1">
      <alignment horizontal="center" vertical="center"/>
    </xf>
    <xf numFmtId="10" fontId="0" fillId="0" borderId="79" xfId="0" applyNumberFormat="1" applyBorder="1" applyAlignment="1">
      <alignment horizontal="center" vertical="center"/>
    </xf>
    <xf numFmtId="0" fontId="0" fillId="0" borderId="36" xfId="0" applyFill="1" applyBorder="1" applyAlignment="1">
      <alignment horizontal="center" vertical="center"/>
    </xf>
    <xf numFmtId="1" fontId="0" fillId="0" borderId="0" xfId="0" applyNumberFormat="1" applyBorder="1" applyAlignment="1">
      <alignment horizontal="center"/>
    </xf>
    <xf numFmtId="10" fontId="0" fillId="0" borderId="36" xfId="0" applyNumberFormat="1" applyBorder="1" applyAlignment="1">
      <alignment horizontal="center"/>
    </xf>
    <xf numFmtId="164" fontId="2" fillId="15" borderId="80" xfId="0" applyNumberFormat="1" applyFont="1" applyFill="1" applyBorder="1" applyAlignment="1">
      <alignment horizontal="center" vertical="center"/>
    </xf>
    <xf numFmtId="1" fontId="2" fillId="15" borderId="88" xfId="0" applyNumberFormat="1" applyFont="1" applyFill="1" applyBorder="1" applyAlignment="1">
      <alignment horizontal="center" vertical="center"/>
    </xf>
    <xf numFmtId="164" fontId="0" fillId="0" borderId="84" xfId="0" applyNumberFormat="1" applyBorder="1" applyAlignment="1">
      <alignment horizontal="center" vertical="center"/>
    </xf>
    <xf numFmtId="9" fontId="0" fillId="0" borderId="70" xfId="0" applyNumberFormat="1" applyFill="1" applyBorder="1" applyAlignment="1">
      <alignment horizontal="center" vertical="center"/>
    </xf>
    <xf numFmtId="164" fontId="0" fillId="2" borderId="85" xfId="0" applyNumberFormat="1" applyFill="1" applyBorder="1" applyAlignment="1">
      <alignment horizontal="center" vertical="center"/>
    </xf>
    <xf numFmtId="9" fontId="0" fillId="7" borderId="61" xfId="0" applyNumberFormat="1" applyFill="1" applyBorder="1" applyAlignment="1">
      <alignment horizontal="center" vertical="center"/>
    </xf>
    <xf numFmtId="164" fontId="0" fillId="0" borderId="85" xfId="0" applyNumberFormat="1" applyBorder="1" applyAlignment="1">
      <alignment horizontal="center" vertical="center"/>
    </xf>
    <xf numFmtId="9" fontId="0" fillId="0" borderId="61" xfId="0" applyNumberFormat="1" applyFill="1" applyBorder="1" applyAlignment="1">
      <alignment horizontal="center" vertical="center"/>
    </xf>
    <xf numFmtId="164" fontId="0" fillId="3" borderId="85" xfId="0" applyNumberFormat="1" applyFill="1" applyBorder="1" applyAlignment="1">
      <alignment horizontal="center" vertical="center"/>
    </xf>
    <xf numFmtId="164" fontId="0" fillId="13" borderId="85" xfId="0" applyNumberFormat="1" applyFill="1" applyBorder="1" applyAlignment="1">
      <alignment horizontal="center" vertical="center"/>
    </xf>
    <xf numFmtId="164" fontId="2" fillId="2" borderId="85" xfId="0" applyNumberFormat="1" applyFont="1" applyFill="1" applyBorder="1" applyAlignment="1">
      <alignment horizontal="center" vertical="center"/>
    </xf>
    <xf numFmtId="164" fontId="0" fillId="7" borderId="85" xfId="0" applyNumberFormat="1" applyFill="1" applyBorder="1" applyAlignment="1">
      <alignment horizontal="center" vertical="center"/>
    </xf>
    <xf numFmtId="10" fontId="0" fillId="7" borderId="61" xfId="0" applyNumberFormat="1" applyFill="1" applyBorder="1" applyAlignment="1">
      <alignment horizontal="center" vertical="center"/>
    </xf>
    <xf numFmtId="10" fontId="0" fillId="0" borderId="61" xfId="0" applyNumberFormat="1" applyBorder="1" applyAlignment="1">
      <alignment horizontal="center" vertical="center"/>
    </xf>
    <xf numFmtId="164" fontId="0" fillId="0" borderId="86" xfId="0" applyNumberFormat="1" applyBorder="1" applyAlignment="1">
      <alignment horizontal="center" vertical="center"/>
    </xf>
    <xf numFmtId="1" fontId="0" fillId="0" borderId="89" xfId="0" applyNumberFormat="1" applyBorder="1" applyAlignment="1">
      <alignment horizontal="center" vertical="center"/>
    </xf>
    <xf numFmtId="10" fontId="0" fillId="0" borderId="64" xfId="0" applyNumberFormat="1" applyBorder="1" applyAlignment="1">
      <alignment horizontal="center" vertical="center"/>
    </xf>
    <xf numFmtId="11" fontId="0" fillId="13" borderId="9" xfId="0" applyNumberFormat="1" applyFill="1" applyBorder="1" applyAlignment="1">
      <alignment vertical="center"/>
    </xf>
    <xf numFmtId="11" fontId="0" fillId="13" borderId="7" xfId="0" applyNumberFormat="1" applyFill="1" applyBorder="1" applyAlignment="1">
      <alignment vertical="center"/>
    </xf>
    <xf numFmtId="11" fontId="0" fillId="13" borderId="66" xfId="0" applyNumberFormat="1" applyFill="1" applyBorder="1" applyAlignment="1">
      <alignment vertical="center"/>
    </xf>
    <xf numFmtId="1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" fontId="0" fillId="0" borderId="5" xfId="0" applyNumberFormat="1" applyBorder="1" applyAlignment="1">
      <alignment horizontal="center" vertical="center"/>
    </xf>
    <xf numFmtId="0" fontId="0" fillId="0" borderId="90" xfId="0" applyBorder="1" applyAlignment="1">
      <alignment horizontal="center" vertical="center"/>
    </xf>
    <xf numFmtId="0" fontId="0" fillId="15" borderId="0" xfId="0" applyFill="1" applyBorder="1" applyAlignment="1">
      <alignment horizontal="center" vertical="center"/>
    </xf>
    <xf numFmtId="1" fontId="0" fillId="15" borderId="0" xfId="0" applyNumberFormat="1" applyFill="1" applyBorder="1" applyAlignment="1">
      <alignment horizontal="center" vertical="center"/>
    </xf>
    <xf numFmtId="1" fontId="0" fillId="11" borderId="91" xfId="0" applyNumberFormat="1" applyFill="1" applyBorder="1" applyAlignment="1">
      <alignment horizontal="center" vertical="center"/>
    </xf>
    <xf numFmtId="1" fontId="0" fillId="0" borderId="0" xfId="0" applyNumberForma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/>
    </xf>
    <xf numFmtId="49" fontId="2" fillId="2" borderId="8" xfId="0" applyNumberFormat="1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0" fillId="0" borderId="19" xfId="0" applyBorder="1" applyAlignment="1">
      <alignment horizontal="center"/>
    </xf>
    <xf numFmtId="10" fontId="0" fillId="0" borderId="19" xfId="0" applyNumberForma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0" fillId="0" borderId="20" xfId="0" applyBorder="1" applyAlignment="1">
      <alignment horizontal="center"/>
    </xf>
    <xf numFmtId="0" fontId="2" fillId="7" borderId="80" xfId="0" applyFont="1" applyFill="1" applyBorder="1" applyAlignment="1">
      <alignment horizontal="center" vertical="center"/>
    </xf>
    <xf numFmtId="0" fontId="2" fillId="7" borderId="81" xfId="0" applyFont="1" applyFill="1" applyBorder="1" applyAlignment="1">
      <alignment horizontal="center" vertical="center"/>
    </xf>
    <xf numFmtId="10" fontId="2" fillId="7" borderId="82" xfId="0" applyNumberFormat="1" applyFont="1" applyFill="1" applyBorder="1" applyAlignment="1">
      <alignment horizontal="center" vertical="center"/>
    </xf>
    <xf numFmtId="0" fontId="2" fillId="7" borderId="72" xfId="0" applyFont="1" applyFill="1" applyBorder="1" applyAlignment="1">
      <alignment horizontal="center" vertical="center"/>
    </xf>
    <xf numFmtId="0" fontId="2" fillId="7" borderId="73" xfId="0" applyFont="1" applyFill="1" applyBorder="1" applyAlignment="1">
      <alignment horizontal="center" vertical="center"/>
    </xf>
    <xf numFmtId="0" fontId="2" fillId="7" borderId="74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50" xfId="0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Процент сохранения плазмиды P10E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'Подсчёт посевов'!$C$4:$C$17</c:f>
              <c:numCache>
                <c:formatCode>0</c:formatCode>
                <c:ptCount val="14"/>
                <c:pt idx="0">
                  <c:v>1.0416666666642413</c:v>
                </c:pt>
                <c:pt idx="1">
                  <c:v>2</c:v>
                </c:pt>
                <c:pt idx="2">
                  <c:v>2.9791666666642413</c:v>
                </c:pt>
                <c:pt idx="3">
                  <c:v>3.9791666666642413</c:v>
                </c:pt>
                <c:pt idx="4">
                  <c:v>5</c:v>
                </c:pt>
                <c:pt idx="5">
                  <c:v>7.0416666666642413</c:v>
                </c:pt>
                <c:pt idx="6">
                  <c:v>8.0416666666642413</c:v>
                </c:pt>
                <c:pt idx="7">
                  <c:v>9.0208333333357587</c:v>
                </c:pt>
                <c:pt idx="8">
                  <c:v>10.041666666664241</c:v>
                </c:pt>
                <c:pt idx="9">
                  <c:v>11.020833333335759</c:v>
                </c:pt>
                <c:pt idx="10">
                  <c:v>12</c:v>
                </c:pt>
                <c:pt idx="11">
                  <c:v>14.041666666664241</c:v>
                </c:pt>
                <c:pt idx="12">
                  <c:v>15.020833333335759</c:v>
                </c:pt>
                <c:pt idx="13">
                  <c:v>16.020833333335759</c:v>
                </c:pt>
              </c:numCache>
            </c:numRef>
          </c:xVal>
          <c:yVal>
            <c:numRef>
              <c:f>'Подсчёт посевов'!$O$4:$O$17</c:f>
              <c:numCache>
                <c:formatCode>0%</c:formatCode>
                <c:ptCount val="14"/>
                <c:pt idx="0">
                  <c:v>0.02</c:v>
                </c:pt>
                <c:pt idx="1">
                  <c:v>5.1657754010695188E-2</c:v>
                </c:pt>
                <c:pt idx="2">
                  <c:v>5.7383966244725741E-2</c:v>
                </c:pt>
                <c:pt idx="3">
                  <c:v>7.8974358974358977E-2</c:v>
                </c:pt>
                <c:pt idx="4">
                  <c:v>6.2650602409638559E-2</c:v>
                </c:pt>
                <c:pt idx="5">
                  <c:v>1.6E-2</c:v>
                </c:pt>
                <c:pt idx="6">
                  <c:v>1.1971830985915493E-2</c:v>
                </c:pt>
                <c:pt idx="7">
                  <c:v>1.396078431372549E-2</c:v>
                </c:pt>
                <c:pt idx="8">
                  <c:v>1.090909090909091E-2</c:v>
                </c:pt>
                <c:pt idx="9">
                  <c:v>5.5474452554744522E-3</c:v>
                </c:pt>
                <c:pt idx="10">
                  <c:v>2.425531914893617E-2</c:v>
                </c:pt>
                <c:pt idx="11">
                  <c:v>2.5098039215686273E-2</c:v>
                </c:pt>
                <c:pt idx="12">
                  <c:v>6.6233766233766228E-2</c:v>
                </c:pt>
                <c:pt idx="13">
                  <c:v>6.6393442622950816E-3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F78F-4133-8499-F2D1618043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4420608"/>
        <c:axId val="184421184"/>
      </c:scatterChart>
      <c:valAx>
        <c:axId val="1844206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/>
                  <a:t>Сутки культивации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84421184"/>
        <c:crosses val="autoZero"/>
        <c:crossBetween val="midCat"/>
      </c:valAx>
      <c:valAx>
        <c:axId val="1844211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/>
                  <a:t>Процент сохранения плазмиды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8442060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NP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lineChart>
        <c:grouping val="standard"/>
        <c:varyColors val="0"/>
        <c:ser>
          <c:idx val="1"/>
          <c:order val="1"/>
          <c:tx>
            <c:v>КОЕ (среда с антибиотиком)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9525">
                <a:solidFill>
                  <a:schemeClr val="accent2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</c:marker>
          <c:val>
            <c:numRef>
              <c:f>'HGH &amp; NP'!$L$4:$L$12</c:f>
              <c:numCache>
                <c:formatCode>General</c:formatCode>
                <c:ptCount val="9"/>
                <c:pt idx="0">
                  <c:v>29</c:v>
                </c:pt>
                <c:pt idx="1">
                  <c:v>352</c:v>
                </c:pt>
                <c:pt idx="2">
                  <c:v>344</c:v>
                </c:pt>
                <c:pt idx="3">
                  <c:v>324</c:v>
                </c:pt>
                <c:pt idx="4">
                  <c:v>588</c:v>
                </c:pt>
                <c:pt idx="5">
                  <c:v>536</c:v>
                </c:pt>
                <c:pt idx="6">
                  <c:v>372</c:v>
                </c:pt>
                <c:pt idx="7">
                  <c:v>172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09-47F4-A9D4-E8D01FA24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036288"/>
        <c:axId val="186572800"/>
      </c:lineChart>
      <c:lineChart>
        <c:grouping val="standard"/>
        <c:varyColors val="0"/>
        <c:ser>
          <c:idx val="0"/>
          <c:order val="0"/>
          <c:tx>
            <c:v>Процент E.coli, которые не сбросили плазмиду</c:v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9525">
                <a:solidFill>
                  <a:schemeClr val="accent1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</c:marker>
          <c:cat>
            <c:numRef>
              <c:f>'HGH &amp; NP'!$C$4:$C$11</c:f>
              <c:numCache>
                <c:formatCode>0</c:formatCode>
                <c:ptCount val="8"/>
                <c:pt idx="0">
                  <c:v>1</c:v>
                </c:pt>
                <c:pt idx="1">
                  <c:v>2.0347222222189885</c:v>
                </c:pt>
                <c:pt idx="2">
                  <c:v>3</c:v>
                </c:pt>
                <c:pt idx="3">
                  <c:v>3.5833333333284827</c:v>
                </c:pt>
                <c:pt idx="4">
                  <c:v>5</c:v>
                </c:pt>
                <c:pt idx="5">
                  <c:v>5.9791666666642413</c:v>
                </c:pt>
                <c:pt idx="6">
                  <c:v>7.0208333333284827</c:v>
                </c:pt>
                <c:pt idx="7">
                  <c:v>8</c:v>
                </c:pt>
              </c:numCache>
            </c:numRef>
          </c:cat>
          <c:val>
            <c:numRef>
              <c:f>'HGH &amp; NP'!$M$4:$M$11</c:f>
              <c:numCache>
                <c:formatCode>0%</c:formatCode>
                <c:ptCount val="8"/>
                <c:pt idx="0">
                  <c:v>0.63043478260869568</c:v>
                </c:pt>
                <c:pt idx="1">
                  <c:v>0.97777777777777775</c:v>
                </c:pt>
                <c:pt idx="2">
                  <c:v>0.43216080402010049</c:v>
                </c:pt>
                <c:pt idx="3">
                  <c:v>1.2857142857142858</c:v>
                </c:pt>
                <c:pt idx="4">
                  <c:v>1.1307692307692307</c:v>
                </c:pt>
                <c:pt idx="5">
                  <c:v>1.046875</c:v>
                </c:pt>
                <c:pt idx="6">
                  <c:v>0.81222707423580787</c:v>
                </c:pt>
                <c:pt idx="7">
                  <c:v>0.77477477477477474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09-47F4-A9D4-E8D01FA24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144320"/>
        <c:axId val="186573376"/>
      </c:lineChart>
      <c:catAx>
        <c:axId val="18503628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/>
                  <a:t>Время инкубации жидкой культуры, сут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86572800"/>
        <c:crosses val="autoZero"/>
        <c:auto val="1"/>
        <c:lblAlgn val="ctr"/>
        <c:lblOffset val="100"/>
        <c:tickMarkSkip val="1"/>
        <c:noMultiLvlLbl val="0"/>
      </c:catAx>
      <c:valAx>
        <c:axId val="1865728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85036288"/>
        <c:crosses val="autoZero"/>
        <c:crossBetween val="between"/>
      </c:valAx>
      <c:valAx>
        <c:axId val="186573376"/>
        <c:scaling>
          <c:orientation val="minMax"/>
        </c:scaling>
        <c:delete val="0"/>
        <c:axPos val="r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85144320"/>
        <c:crosses val="max"/>
        <c:crossBetween val="between"/>
      </c:valAx>
      <c:catAx>
        <c:axId val="185144320"/>
        <c:scaling>
          <c:orientation val="minMax"/>
        </c:scaling>
        <c:delete val="1"/>
        <c:axPos val="b"/>
        <c:numFmt formatCode="0" sourceLinked="1"/>
        <c:majorTickMark val="none"/>
        <c:minorTickMark val="none"/>
        <c:tickLblPos val="nextTo"/>
        <c:crossAx val="18657337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HD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lineChart>
        <c:grouping val="standard"/>
        <c:varyColors val="0"/>
        <c:ser>
          <c:idx val="1"/>
          <c:order val="1"/>
          <c:tx>
            <c:v>КОЕ (среда с антибиотиком)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9525">
                <a:solidFill>
                  <a:schemeClr val="accent2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</c:marker>
          <c:val>
            <c:numRef>
              <c:f>'HGH &amp; NP'!$Q$4:$Q$11</c:f>
              <c:numCache>
                <c:formatCode>General</c:formatCode>
                <c:ptCount val="8"/>
                <c:pt idx="1">
                  <c:v>708</c:v>
                </c:pt>
                <c:pt idx="2">
                  <c:v>540</c:v>
                </c:pt>
                <c:pt idx="3">
                  <c:v>604</c:v>
                </c:pt>
                <c:pt idx="4">
                  <c:v>520</c:v>
                </c:pt>
                <c:pt idx="5">
                  <c:v>276</c:v>
                </c:pt>
                <c:pt idx="6">
                  <c:v>564</c:v>
                </c:pt>
                <c:pt idx="7">
                  <c:v>188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4D-4856-A5C8-F3D43AC4E3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144832"/>
        <c:axId val="186575104"/>
      </c:lineChart>
      <c:lineChart>
        <c:grouping val="standard"/>
        <c:varyColors val="0"/>
        <c:ser>
          <c:idx val="0"/>
          <c:order val="0"/>
          <c:tx>
            <c:v>Процент E.coli, которые не сбросили плазмиду</c:v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9525">
                <a:solidFill>
                  <a:schemeClr val="accent1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</c:marker>
          <c:cat>
            <c:numRef>
              <c:f>'HGH &amp; NP'!$C$5:$C$11</c:f>
              <c:numCache>
                <c:formatCode>0</c:formatCode>
                <c:ptCount val="7"/>
                <c:pt idx="0">
                  <c:v>2.0347222222189885</c:v>
                </c:pt>
                <c:pt idx="1">
                  <c:v>3</c:v>
                </c:pt>
                <c:pt idx="2">
                  <c:v>3.5833333333284827</c:v>
                </c:pt>
                <c:pt idx="3">
                  <c:v>5</c:v>
                </c:pt>
                <c:pt idx="4">
                  <c:v>5.9791666666642413</c:v>
                </c:pt>
                <c:pt idx="5">
                  <c:v>7.0208333333284827</c:v>
                </c:pt>
                <c:pt idx="6">
                  <c:v>8</c:v>
                </c:pt>
              </c:numCache>
            </c:numRef>
          </c:cat>
          <c:val>
            <c:numRef>
              <c:f>'HGH &amp; NP'!$R$4:$R$11</c:f>
              <c:numCache>
                <c:formatCode>0.00%</c:formatCode>
                <c:ptCount val="8"/>
                <c:pt idx="1">
                  <c:v>0.96721311475409832</c:v>
                </c:pt>
                <c:pt idx="2">
                  <c:v>0.63084112149532712</c:v>
                </c:pt>
                <c:pt idx="3">
                  <c:v>1.2583333333333333</c:v>
                </c:pt>
                <c:pt idx="4">
                  <c:v>1.056910569105691</c:v>
                </c:pt>
                <c:pt idx="5">
                  <c:v>0.63888888888888884</c:v>
                </c:pt>
                <c:pt idx="6">
                  <c:v>0.89240506329113922</c:v>
                </c:pt>
                <c:pt idx="7">
                  <c:v>0.82456140350877194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4D-4856-A5C8-F3D43AC4E3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146368"/>
        <c:axId val="186575680"/>
      </c:lineChart>
      <c:catAx>
        <c:axId val="18514483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/>
                  <a:t>Время инкубации жидкой культуры, сут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86575104"/>
        <c:crosses val="autoZero"/>
        <c:auto val="1"/>
        <c:lblAlgn val="ctr"/>
        <c:lblOffset val="100"/>
        <c:tickMarkSkip val="1"/>
        <c:noMultiLvlLbl val="0"/>
      </c:catAx>
      <c:valAx>
        <c:axId val="1865751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85144832"/>
        <c:crosses val="autoZero"/>
        <c:crossBetween val="between"/>
      </c:valAx>
      <c:valAx>
        <c:axId val="186575680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85146368"/>
        <c:crosses val="max"/>
        <c:crossBetween val="between"/>
      </c:valAx>
      <c:catAx>
        <c:axId val="185146368"/>
        <c:scaling>
          <c:orientation val="minMax"/>
        </c:scaling>
        <c:delete val="1"/>
        <c:axPos val="b"/>
        <c:numFmt formatCode="0" sourceLinked="1"/>
        <c:majorTickMark val="none"/>
        <c:minorTickMark val="none"/>
        <c:tickLblPos val="nextTo"/>
        <c:crossAx val="18657568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Процент сохранения плазмиды </a:t>
            </a:r>
            <a:r>
              <a:rPr lang="en-US"/>
              <a:t>HD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scatterChart>
        <c:scatterStyle val="smoothMarker"/>
        <c:varyColors val="0"/>
        <c:ser>
          <c:idx val="1"/>
          <c:order val="0"/>
          <c:tx>
            <c:v>Процент сохранения HD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exp"/>
            <c:dispRSqr val="0"/>
            <c:dispEq val="0"/>
          </c:trendline>
          <c:xVal>
            <c:numRef>
              <c:f>'Подсчёт посевов'!$C$4:$C$24</c:f>
              <c:numCache>
                <c:formatCode>0</c:formatCode>
                <c:ptCount val="21"/>
                <c:pt idx="0">
                  <c:v>1.0416666666642413</c:v>
                </c:pt>
                <c:pt idx="1">
                  <c:v>2</c:v>
                </c:pt>
                <c:pt idx="2">
                  <c:v>2.9791666666642413</c:v>
                </c:pt>
                <c:pt idx="3">
                  <c:v>3.9791666666642413</c:v>
                </c:pt>
                <c:pt idx="4">
                  <c:v>5</c:v>
                </c:pt>
                <c:pt idx="5">
                  <c:v>7.0416666666642413</c:v>
                </c:pt>
                <c:pt idx="6">
                  <c:v>8.0416666666642413</c:v>
                </c:pt>
                <c:pt idx="7">
                  <c:v>9.0208333333357587</c:v>
                </c:pt>
                <c:pt idx="8">
                  <c:v>10.041666666664241</c:v>
                </c:pt>
                <c:pt idx="9">
                  <c:v>11.020833333335759</c:v>
                </c:pt>
                <c:pt idx="10">
                  <c:v>12</c:v>
                </c:pt>
                <c:pt idx="11">
                  <c:v>14.041666666664241</c:v>
                </c:pt>
                <c:pt idx="12">
                  <c:v>15.020833333335759</c:v>
                </c:pt>
                <c:pt idx="13">
                  <c:v>16.020833333335759</c:v>
                </c:pt>
                <c:pt idx="14">
                  <c:v>17</c:v>
                </c:pt>
                <c:pt idx="15">
                  <c:v>18</c:v>
                </c:pt>
                <c:pt idx="16">
                  <c:v>19</c:v>
                </c:pt>
                <c:pt idx="17">
                  <c:v>20</c:v>
                </c:pt>
                <c:pt idx="18">
                  <c:v>21</c:v>
                </c:pt>
                <c:pt idx="19">
                  <c:v>22</c:v>
                </c:pt>
                <c:pt idx="20">
                  <c:v>23</c:v>
                </c:pt>
              </c:numCache>
            </c:numRef>
          </c:xVal>
          <c:yVal>
            <c:numRef>
              <c:f>'Подсчёт посевов'!$Y$4:$Y$24</c:f>
              <c:numCache>
                <c:formatCode>0%</c:formatCode>
                <c:ptCount val="21"/>
                <c:pt idx="0">
                  <c:v>0.90476190476190477</c:v>
                </c:pt>
                <c:pt idx="1">
                  <c:v>0.73796791443850263</c:v>
                </c:pt>
                <c:pt idx="2">
                  <c:v>0.71179039301310043</c:v>
                </c:pt>
                <c:pt idx="3">
                  <c:v>0.73611111111111116</c:v>
                </c:pt>
                <c:pt idx="4">
                  <c:v>0.84782608695652173</c:v>
                </c:pt>
                <c:pt idx="5">
                  <c:v>0.84615384615384615</c:v>
                </c:pt>
                <c:pt idx="6">
                  <c:v>0.8854961832061069</c:v>
                </c:pt>
                <c:pt idx="7">
                  <c:v>0.72440944881889768</c:v>
                </c:pt>
                <c:pt idx="8">
                  <c:v>0.95454545454545459</c:v>
                </c:pt>
                <c:pt idx="9">
                  <c:v>0.94690265486725667</c:v>
                </c:pt>
                <c:pt idx="10">
                  <c:v>1.641025641025641</c:v>
                </c:pt>
                <c:pt idx="11">
                  <c:v>0.98936170212765961</c:v>
                </c:pt>
                <c:pt idx="12">
                  <c:v>1.2344827586206897</c:v>
                </c:pt>
                <c:pt idx="13">
                  <c:v>2.1639344262295084</c:v>
                </c:pt>
                <c:pt idx="14" formatCode="0.00%">
                  <c:v>1.0338983050847457</c:v>
                </c:pt>
                <c:pt idx="15" formatCode="0.00%">
                  <c:v>1.5851851851851853</c:v>
                </c:pt>
                <c:pt idx="16" formatCode="0.00%">
                  <c:v>0.79470198675496684</c:v>
                </c:pt>
                <c:pt idx="17" formatCode="0.00%">
                  <c:v>0.94615384615384612</c:v>
                </c:pt>
                <c:pt idx="18" formatCode="0.00%">
                  <c:v>1.5652173913043479</c:v>
                </c:pt>
                <c:pt idx="19" formatCode="0.00%">
                  <c:v>1.1205673758865249</c:v>
                </c:pt>
                <c:pt idx="20" formatCode="0.00%">
                  <c:v>1.2127659574468086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3C08-47B0-B515-F22BAB6FA0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4422912"/>
        <c:axId val="184423488"/>
      </c:scatterChart>
      <c:valAx>
        <c:axId val="1844229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/>
                  <a:t>Сутки культивации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84423488"/>
        <c:crosses val="autoZero"/>
        <c:crossBetween val="midCat"/>
      </c:valAx>
      <c:valAx>
        <c:axId val="1844234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/>
                  <a:t>Процент сохранения плазмиды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8442291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Процент сохранения HDR-ST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exp"/>
            <c:dispRSqr val="0"/>
            <c:dispEq val="0"/>
          </c:trendline>
          <c:xVal>
            <c:numRef>
              <c:f>'Подсчёт посевов'!$Q$30:$Q$38</c:f>
              <c:numCache>
                <c:formatCode>0</c:formatCode>
                <c:ptCount val="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</c:numCache>
            </c:numRef>
          </c:xVal>
          <c:yVal>
            <c:numRef>
              <c:f>'Подсчёт посевов'!$V$30:$V$37</c:f>
              <c:numCache>
                <c:formatCode>0%</c:formatCode>
                <c:ptCount val="8"/>
                <c:pt idx="0">
                  <c:v>1.1311475409836065</c:v>
                </c:pt>
                <c:pt idx="1">
                  <c:v>0.9726027397260274</c:v>
                </c:pt>
                <c:pt idx="2">
                  <c:v>0.84677419354838712</c:v>
                </c:pt>
                <c:pt idx="3">
                  <c:v>0.8771929824561403</c:v>
                </c:pt>
                <c:pt idx="4">
                  <c:v>0.91346153846153844</c:v>
                </c:pt>
                <c:pt idx="5">
                  <c:v>0.81632653061224492</c:v>
                </c:pt>
                <c:pt idx="6">
                  <c:v>0.78846153846153844</c:v>
                </c:pt>
                <c:pt idx="7">
                  <c:v>0.828125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511B-4203-9C8D-A79B2045F3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4425216"/>
        <c:axId val="184425792"/>
      </c:scatterChart>
      <c:valAx>
        <c:axId val="1844252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/>
                  <a:t>Сутки культивации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84425792"/>
        <c:crosses val="autoZero"/>
        <c:crossBetween val="midCat"/>
      </c:valAx>
      <c:valAx>
        <c:axId val="184425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/>
                  <a:t>Процент сохранения плазмиды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8442521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Процент сохранения HDR-NP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exp"/>
            <c:dispRSqr val="0"/>
            <c:dispEq val="0"/>
          </c:trendline>
          <c:xVal>
            <c:numRef>
              <c:f>'Подсчёт посевов'!$Q$30:$Q$38</c:f>
              <c:numCache>
                <c:formatCode>0</c:formatCode>
                <c:ptCount val="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</c:numCache>
            </c:numRef>
          </c:xVal>
          <c:yVal>
            <c:numRef>
              <c:f>'Подсчёт посевов'!$AA$30:$AA$37</c:f>
              <c:numCache>
                <c:formatCode>0%</c:formatCode>
                <c:ptCount val="8"/>
                <c:pt idx="0">
                  <c:v>0.63043478260869568</c:v>
                </c:pt>
                <c:pt idx="1">
                  <c:v>0.97777777777777775</c:v>
                </c:pt>
                <c:pt idx="2">
                  <c:v>0.43216080402010049</c:v>
                </c:pt>
                <c:pt idx="3">
                  <c:v>1.2857142857142858</c:v>
                </c:pt>
                <c:pt idx="4">
                  <c:v>1.1307692307692307</c:v>
                </c:pt>
                <c:pt idx="5">
                  <c:v>1.046875</c:v>
                </c:pt>
                <c:pt idx="6">
                  <c:v>0.81222707423580787</c:v>
                </c:pt>
                <c:pt idx="7">
                  <c:v>0.77477477477477474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99E0-4504-B585-81097E2A81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6000512"/>
        <c:axId val="186001088"/>
      </c:scatterChart>
      <c:valAx>
        <c:axId val="1860005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/>
                  <a:t>Сутки культивации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86001088"/>
        <c:crosses val="autoZero"/>
        <c:crossBetween val="midCat"/>
      </c:valAx>
      <c:valAx>
        <c:axId val="186001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/>
                  <a:t>Процент сохранения плазмиды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8600051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Процент сохранения плазмиды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Процент сохранения плазмиды P10E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exp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exp"/>
            <c:dispRSqr val="0"/>
            <c:dispEq val="0"/>
          </c:trendline>
          <c:xVal>
            <c:numRef>
              <c:f>'Подсчёт посевов'!$C$4:$C$17</c:f>
              <c:numCache>
                <c:formatCode>0</c:formatCode>
                <c:ptCount val="14"/>
                <c:pt idx="0">
                  <c:v>1.0416666666642413</c:v>
                </c:pt>
                <c:pt idx="1">
                  <c:v>2</c:v>
                </c:pt>
                <c:pt idx="2">
                  <c:v>2.9791666666642413</c:v>
                </c:pt>
                <c:pt idx="3">
                  <c:v>3.9791666666642413</c:v>
                </c:pt>
                <c:pt idx="4">
                  <c:v>5</c:v>
                </c:pt>
                <c:pt idx="5">
                  <c:v>7.0416666666642413</c:v>
                </c:pt>
                <c:pt idx="6">
                  <c:v>8.0416666666642413</c:v>
                </c:pt>
                <c:pt idx="7">
                  <c:v>9.0208333333357587</c:v>
                </c:pt>
                <c:pt idx="8">
                  <c:v>10.041666666664241</c:v>
                </c:pt>
                <c:pt idx="9">
                  <c:v>11.020833333335759</c:v>
                </c:pt>
                <c:pt idx="10">
                  <c:v>12</c:v>
                </c:pt>
                <c:pt idx="11">
                  <c:v>14.041666666664241</c:v>
                </c:pt>
                <c:pt idx="12">
                  <c:v>15.020833333335759</c:v>
                </c:pt>
                <c:pt idx="13">
                  <c:v>16.020833333335759</c:v>
                </c:pt>
              </c:numCache>
            </c:numRef>
          </c:xVal>
          <c:yVal>
            <c:numRef>
              <c:f>'Подсчёт посевов'!$O$4:$O$17</c:f>
              <c:numCache>
                <c:formatCode>0%</c:formatCode>
                <c:ptCount val="14"/>
                <c:pt idx="0">
                  <c:v>0.02</c:v>
                </c:pt>
                <c:pt idx="1">
                  <c:v>5.1657754010695188E-2</c:v>
                </c:pt>
                <c:pt idx="2">
                  <c:v>5.7383966244725741E-2</c:v>
                </c:pt>
                <c:pt idx="3">
                  <c:v>7.8974358974358977E-2</c:v>
                </c:pt>
                <c:pt idx="4">
                  <c:v>6.2650602409638559E-2</c:v>
                </c:pt>
                <c:pt idx="5">
                  <c:v>1.6E-2</c:v>
                </c:pt>
                <c:pt idx="6">
                  <c:v>1.1971830985915493E-2</c:v>
                </c:pt>
                <c:pt idx="7">
                  <c:v>1.396078431372549E-2</c:v>
                </c:pt>
                <c:pt idx="8">
                  <c:v>1.090909090909091E-2</c:v>
                </c:pt>
                <c:pt idx="9">
                  <c:v>5.5474452554744522E-3</c:v>
                </c:pt>
                <c:pt idx="10">
                  <c:v>2.425531914893617E-2</c:v>
                </c:pt>
                <c:pt idx="11">
                  <c:v>2.5098039215686273E-2</c:v>
                </c:pt>
                <c:pt idx="12">
                  <c:v>6.6233766233766228E-2</c:v>
                </c:pt>
                <c:pt idx="13">
                  <c:v>6.6393442622950816E-3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52B4-490E-9460-AAB8D7B15E8F}"/>
            </c:ext>
          </c:extLst>
        </c:ser>
        <c:ser>
          <c:idx val="1"/>
          <c:order val="1"/>
          <c:tx>
            <c:v>Процент сохранения плазмиды HD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exp"/>
            <c:dispRSqr val="0"/>
            <c:dispEq val="0"/>
          </c:trendline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exp"/>
            <c:dispRSqr val="0"/>
            <c:dispEq val="0"/>
          </c:trendline>
          <c:xVal>
            <c:numRef>
              <c:f>'Подсчёт посевов'!$C$4:$C$24</c:f>
              <c:numCache>
                <c:formatCode>0</c:formatCode>
                <c:ptCount val="21"/>
                <c:pt idx="0">
                  <c:v>1.0416666666642413</c:v>
                </c:pt>
                <c:pt idx="1">
                  <c:v>2</c:v>
                </c:pt>
                <c:pt idx="2">
                  <c:v>2.9791666666642413</c:v>
                </c:pt>
                <c:pt idx="3">
                  <c:v>3.9791666666642413</c:v>
                </c:pt>
                <c:pt idx="4">
                  <c:v>5</c:v>
                </c:pt>
                <c:pt idx="5">
                  <c:v>7.0416666666642413</c:v>
                </c:pt>
                <c:pt idx="6">
                  <c:v>8.0416666666642413</c:v>
                </c:pt>
                <c:pt idx="7">
                  <c:v>9.0208333333357587</c:v>
                </c:pt>
                <c:pt idx="8">
                  <c:v>10.041666666664241</c:v>
                </c:pt>
                <c:pt idx="9">
                  <c:v>11.020833333335759</c:v>
                </c:pt>
                <c:pt idx="10">
                  <c:v>12</c:v>
                </c:pt>
                <c:pt idx="11">
                  <c:v>14.041666666664241</c:v>
                </c:pt>
                <c:pt idx="12">
                  <c:v>15.020833333335759</c:v>
                </c:pt>
                <c:pt idx="13">
                  <c:v>16.020833333335759</c:v>
                </c:pt>
                <c:pt idx="14">
                  <c:v>17</c:v>
                </c:pt>
                <c:pt idx="15">
                  <c:v>18</c:v>
                </c:pt>
                <c:pt idx="16">
                  <c:v>19</c:v>
                </c:pt>
                <c:pt idx="17">
                  <c:v>20</c:v>
                </c:pt>
                <c:pt idx="18">
                  <c:v>21</c:v>
                </c:pt>
                <c:pt idx="19">
                  <c:v>22</c:v>
                </c:pt>
                <c:pt idx="20">
                  <c:v>23</c:v>
                </c:pt>
              </c:numCache>
            </c:numRef>
          </c:xVal>
          <c:yVal>
            <c:numRef>
              <c:f>'Подсчёт посевов'!$Y$4:$Y$24</c:f>
              <c:numCache>
                <c:formatCode>0%</c:formatCode>
                <c:ptCount val="21"/>
                <c:pt idx="0">
                  <c:v>0.90476190476190477</c:v>
                </c:pt>
                <c:pt idx="1">
                  <c:v>0.73796791443850263</c:v>
                </c:pt>
                <c:pt idx="2">
                  <c:v>0.71179039301310043</c:v>
                </c:pt>
                <c:pt idx="3">
                  <c:v>0.73611111111111116</c:v>
                </c:pt>
                <c:pt idx="4">
                  <c:v>0.84782608695652173</c:v>
                </c:pt>
                <c:pt idx="5">
                  <c:v>0.84615384615384615</c:v>
                </c:pt>
                <c:pt idx="6">
                  <c:v>0.8854961832061069</c:v>
                </c:pt>
                <c:pt idx="7">
                  <c:v>0.72440944881889768</c:v>
                </c:pt>
                <c:pt idx="8">
                  <c:v>0.95454545454545459</c:v>
                </c:pt>
                <c:pt idx="9">
                  <c:v>0.94690265486725667</c:v>
                </c:pt>
                <c:pt idx="10">
                  <c:v>1.641025641025641</c:v>
                </c:pt>
                <c:pt idx="11">
                  <c:v>0.98936170212765961</c:v>
                </c:pt>
                <c:pt idx="12">
                  <c:v>1.2344827586206897</c:v>
                </c:pt>
                <c:pt idx="13">
                  <c:v>2.1639344262295084</c:v>
                </c:pt>
                <c:pt idx="14" formatCode="0.00%">
                  <c:v>1.0338983050847457</c:v>
                </c:pt>
                <c:pt idx="15" formatCode="0.00%">
                  <c:v>1.5851851851851853</c:v>
                </c:pt>
                <c:pt idx="16" formatCode="0.00%">
                  <c:v>0.79470198675496684</c:v>
                </c:pt>
                <c:pt idx="17" formatCode="0.00%">
                  <c:v>0.94615384615384612</c:v>
                </c:pt>
                <c:pt idx="18" formatCode="0.00%">
                  <c:v>1.5652173913043479</c:v>
                </c:pt>
                <c:pt idx="19" formatCode="0.00%">
                  <c:v>1.1205673758865249</c:v>
                </c:pt>
                <c:pt idx="20" formatCode="0.00%">
                  <c:v>1.2127659574468086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52B4-490E-9460-AAB8D7B15E8F}"/>
            </c:ext>
          </c:extLst>
        </c:ser>
        <c:ser>
          <c:idx val="2"/>
          <c:order val="2"/>
          <c:tx>
            <c:v>Процент сохранения плазмиды HDR-ST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exp"/>
            <c:dispRSqr val="0"/>
            <c:dispEq val="0"/>
          </c:trendline>
          <c:xVal>
            <c:numRef>
              <c:f>'Подсчёт посевов'!$Q$30:$Q$38</c:f>
              <c:numCache>
                <c:formatCode>0</c:formatCode>
                <c:ptCount val="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</c:numCache>
            </c:numRef>
          </c:xVal>
          <c:yVal>
            <c:numRef>
              <c:f>'Подсчёт посевов'!$V$30:$V$37</c:f>
              <c:numCache>
                <c:formatCode>0%</c:formatCode>
                <c:ptCount val="8"/>
                <c:pt idx="0">
                  <c:v>1.1311475409836065</c:v>
                </c:pt>
                <c:pt idx="1">
                  <c:v>0.9726027397260274</c:v>
                </c:pt>
                <c:pt idx="2">
                  <c:v>0.84677419354838712</c:v>
                </c:pt>
                <c:pt idx="3">
                  <c:v>0.8771929824561403</c:v>
                </c:pt>
                <c:pt idx="4">
                  <c:v>0.91346153846153844</c:v>
                </c:pt>
                <c:pt idx="5">
                  <c:v>0.81632653061224492</c:v>
                </c:pt>
                <c:pt idx="6">
                  <c:v>0.78846153846153844</c:v>
                </c:pt>
                <c:pt idx="7">
                  <c:v>0.828125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52B4-490E-9460-AAB8D7B15E8F}"/>
            </c:ext>
          </c:extLst>
        </c:ser>
        <c:ser>
          <c:idx val="3"/>
          <c:order val="3"/>
          <c:tx>
            <c:v>Процент сохранения плазмиды HDR-NP</c:v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4"/>
                </a:solidFill>
                <a:prstDash val="sysDot"/>
              </a:ln>
              <a:effectLst/>
            </c:spPr>
            <c:trendlineType val="exp"/>
            <c:dispRSqr val="0"/>
            <c:dispEq val="0"/>
          </c:trendline>
          <c:xVal>
            <c:numRef>
              <c:f>'Подсчёт посевов'!$Q$30:$Q$38</c:f>
              <c:numCache>
                <c:formatCode>0</c:formatCode>
                <c:ptCount val="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</c:numCache>
            </c:numRef>
          </c:xVal>
          <c:yVal>
            <c:numRef>
              <c:f>'Подсчёт посевов'!$AA$30:$AA$37</c:f>
              <c:numCache>
                <c:formatCode>0%</c:formatCode>
                <c:ptCount val="8"/>
                <c:pt idx="0">
                  <c:v>0.63043478260869568</c:v>
                </c:pt>
                <c:pt idx="1">
                  <c:v>0.97777777777777775</c:v>
                </c:pt>
                <c:pt idx="2">
                  <c:v>0.43216080402010049</c:v>
                </c:pt>
                <c:pt idx="3">
                  <c:v>1.2857142857142858</c:v>
                </c:pt>
                <c:pt idx="4">
                  <c:v>1.1307692307692307</c:v>
                </c:pt>
                <c:pt idx="5">
                  <c:v>1.046875</c:v>
                </c:pt>
                <c:pt idx="6">
                  <c:v>0.81222707423580787</c:v>
                </c:pt>
                <c:pt idx="7">
                  <c:v>0.77477477477477474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52B4-490E-9460-AAB8D7B15E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6002816"/>
        <c:axId val="186003392"/>
      </c:scatterChart>
      <c:valAx>
        <c:axId val="186002816"/>
        <c:scaling>
          <c:orientation val="minMax"/>
          <c:max val="8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/>
                  <a:t>Сутки культивации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86003392"/>
        <c:crosses val="autoZero"/>
        <c:crossBetween val="midCat"/>
      </c:valAx>
      <c:valAx>
        <c:axId val="186003392"/>
        <c:scaling>
          <c:orientation val="minMax"/>
          <c:max val="1.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/>
                  <a:t>Процент сохранения плазмиды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8600281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egendEntry>
        <c:idx val="4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HGH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lineChart>
        <c:grouping val="standard"/>
        <c:varyColors val="0"/>
        <c:ser>
          <c:idx val="1"/>
          <c:order val="1"/>
          <c:tx>
            <c:v>КОЕ (среда с антибиотиком)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val>
            <c:numRef>
              <c:f>'HGH &amp; NP'!$G$4:$G$12</c:f>
              <c:numCache>
                <c:formatCode>General</c:formatCode>
                <c:ptCount val="9"/>
                <c:pt idx="0">
                  <c:v>138</c:v>
                </c:pt>
                <c:pt idx="1">
                  <c:v>284</c:v>
                </c:pt>
                <c:pt idx="2">
                  <c:v>420</c:v>
                </c:pt>
                <c:pt idx="3">
                  <c:v>200</c:v>
                </c:pt>
                <c:pt idx="4">
                  <c:v>380</c:v>
                </c:pt>
                <c:pt idx="5">
                  <c:v>480</c:v>
                </c:pt>
                <c:pt idx="6">
                  <c:v>492</c:v>
                </c:pt>
                <c:pt idx="7">
                  <c:v>212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AF-4C9A-889E-50C5ED1ACD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4645632"/>
        <c:axId val="186005696"/>
      </c:lineChart>
      <c:lineChart>
        <c:grouping val="standard"/>
        <c:varyColors val="0"/>
        <c:ser>
          <c:idx val="0"/>
          <c:order val="0"/>
          <c:tx>
            <c:v>Процент E.coli, которые не сбросили плазмиду</c:v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'HGH &amp; NP'!$C$4:$C$11</c:f>
              <c:numCache>
                <c:formatCode>0</c:formatCode>
                <c:ptCount val="8"/>
                <c:pt idx="0">
                  <c:v>1</c:v>
                </c:pt>
                <c:pt idx="1">
                  <c:v>2.0347222222189885</c:v>
                </c:pt>
                <c:pt idx="2">
                  <c:v>3</c:v>
                </c:pt>
                <c:pt idx="3">
                  <c:v>3.5833333333284827</c:v>
                </c:pt>
                <c:pt idx="4">
                  <c:v>5</c:v>
                </c:pt>
                <c:pt idx="5">
                  <c:v>5.9791666666642413</c:v>
                </c:pt>
                <c:pt idx="6">
                  <c:v>7.0208333333284827</c:v>
                </c:pt>
                <c:pt idx="7">
                  <c:v>8</c:v>
                </c:pt>
              </c:numCache>
            </c:numRef>
          </c:cat>
          <c:val>
            <c:numRef>
              <c:f>'HGH &amp; NP'!$H$4:$H$11</c:f>
              <c:numCache>
                <c:formatCode>0%</c:formatCode>
                <c:ptCount val="8"/>
                <c:pt idx="0">
                  <c:v>1.1311475409836065</c:v>
                </c:pt>
                <c:pt idx="1">
                  <c:v>0.9726027397260274</c:v>
                </c:pt>
                <c:pt idx="2">
                  <c:v>0.84677419354838712</c:v>
                </c:pt>
                <c:pt idx="3">
                  <c:v>0.8771929824561403</c:v>
                </c:pt>
                <c:pt idx="4">
                  <c:v>0.91346153846153844</c:v>
                </c:pt>
                <c:pt idx="5">
                  <c:v>0.81632653061224492</c:v>
                </c:pt>
                <c:pt idx="6">
                  <c:v>0.78846153846153844</c:v>
                </c:pt>
                <c:pt idx="7">
                  <c:v>0.828125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AF-4C9A-889E-50C5ED1ACD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4503296"/>
        <c:axId val="186006272"/>
      </c:lineChart>
      <c:catAx>
        <c:axId val="18464563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/>
                  <a:t>Время инкубации жидкой культуры, сут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86005696"/>
        <c:crosses val="autoZero"/>
        <c:auto val="1"/>
        <c:lblAlgn val="ctr"/>
        <c:lblOffset val="100"/>
        <c:tickMarkSkip val="1"/>
        <c:noMultiLvlLbl val="0"/>
      </c:catAx>
      <c:valAx>
        <c:axId val="1860056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84645632"/>
        <c:crosses val="autoZero"/>
        <c:crossBetween val="between"/>
      </c:valAx>
      <c:valAx>
        <c:axId val="186006272"/>
        <c:scaling>
          <c:orientation val="minMax"/>
        </c:scaling>
        <c:delete val="0"/>
        <c:axPos val="r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84503296"/>
        <c:crosses val="max"/>
        <c:crossBetween val="between"/>
      </c:valAx>
      <c:catAx>
        <c:axId val="184503296"/>
        <c:scaling>
          <c:orientation val="minMax"/>
        </c:scaling>
        <c:delete val="1"/>
        <c:axPos val="b"/>
        <c:numFmt formatCode="0" sourceLinked="1"/>
        <c:majorTickMark val="none"/>
        <c:minorTickMark val="none"/>
        <c:tickLblPos val="nextTo"/>
        <c:crossAx val="18600627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NP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lineChart>
        <c:grouping val="standard"/>
        <c:varyColors val="0"/>
        <c:ser>
          <c:idx val="1"/>
          <c:order val="1"/>
          <c:tx>
            <c:v>КОЕ (среда с антибиотиком)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9525">
                <a:solidFill>
                  <a:schemeClr val="accent2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</c:marker>
          <c:val>
            <c:numRef>
              <c:f>'HGH &amp; NP'!$L$4:$L$12</c:f>
              <c:numCache>
                <c:formatCode>General</c:formatCode>
                <c:ptCount val="9"/>
                <c:pt idx="0">
                  <c:v>29</c:v>
                </c:pt>
                <c:pt idx="1">
                  <c:v>352</c:v>
                </c:pt>
                <c:pt idx="2">
                  <c:v>344</c:v>
                </c:pt>
                <c:pt idx="3">
                  <c:v>324</c:v>
                </c:pt>
                <c:pt idx="4">
                  <c:v>588</c:v>
                </c:pt>
                <c:pt idx="5">
                  <c:v>536</c:v>
                </c:pt>
                <c:pt idx="6">
                  <c:v>372</c:v>
                </c:pt>
                <c:pt idx="7">
                  <c:v>172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13-4B95-9B82-164D98D9AE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4647168"/>
        <c:axId val="186237504"/>
      </c:lineChart>
      <c:lineChart>
        <c:grouping val="standard"/>
        <c:varyColors val="0"/>
        <c:ser>
          <c:idx val="0"/>
          <c:order val="0"/>
          <c:tx>
            <c:v>Процент E.coli, которые не сбросили плазмиду</c:v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9525">
                <a:solidFill>
                  <a:schemeClr val="accent1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</c:marker>
          <c:cat>
            <c:numRef>
              <c:f>'HGH &amp; NP'!$C$4:$C$11</c:f>
              <c:numCache>
                <c:formatCode>0</c:formatCode>
                <c:ptCount val="8"/>
                <c:pt idx="0">
                  <c:v>1</c:v>
                </c:pt>
                <c:pt idx="1">
                  <c:v>2.0347222222189885</c:v>
                </c:pt>
                <c:pt idx="2">
                  <c:v>3</c:v>
                </c:pt>
                <c:pt idx="3">
                  <c:v>3.5833333333284827</c:v>
                </c:pt>
                <c:pt idx="4">
                  <c:v>5</c:v>
                </c:pt>
                <c:pt idx="5">
                  <c:v>5.9791666666642413</c:v>
                </c:pt>
                <c:pt idx="6">
                  <c:v>7.0208333333284827</c:v>
                </c:pt>
                <c:pt idx="7">
                  <c:v>8</c:v>
                </c:pt>
              </c:numCache>
            </c:numRef>
          </c:cat>
          <c:val>
            <c:numRef>
              <c:f>'HGH &amp; NP'!$M$4:$M$11</c:f>
              <c:numCache>
                <c:formatCode>0%</c:formatCode>
                <c:ptCount val="8"/>
                <c:pt idx="0">
                  <c:v>0.63043478260869568</c:v>
                </c:pt>
                <c:pt idx="1">
                  <c:v>0.97777777777777775</c:v>
                </c:pt>
                <c:pt idx="2">
                  <c:v>0.43216080402010049</c:v>
                </c:pt>
                <c:pt idx="3">
                  <c:v>1.2857142857142858</c:v>
                </c:pt>
                <c:pt idx="4">
                  <c:v>1.1307692307692307</c:v>
                </c:pt>
                <c:pt idx="5">
                  <c:v>1.046875</c:v>
                </c:pt>
                <c:pt idx="6">
                  <c:v>0.81222707423580787</c:v>
                </c:pt>
                <c:pt idx="7">
                  <c:v>0.77477477477477474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13-4B95-9B82-164D98D9AE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6467328"/>
        <c:axId val="186238080"/>
      </c:lineChart>
      <c:catAx>
        <c:axId val="1846471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/>
                  <a:t>Время инкубации жидкой культуры, сут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86237504"/>
        <c:crosses val="autoZero"/>
        <c:auto val="1"/>
        <c:lblAlgn val="ctr"/>
        <c:lblOffset val="100"/>
        <c:tickMarkSkip val="1"/>
        <c:noMultiLvlLbl val="0"/>
      </c:catAx>
      <c:valAx>
        <c:axId val="186237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84647168"/>
        <c:crosses val="autoZero"/>
        <c:crossBetween val="between"/>
      </c:valAx>
      <c:valAx>
        <c:axId val="186238080"/>
        <c:scaling>
          <c:orientation val="minMax"/>
        </c:scaling>
        <c:delete val="0"/>
        <c:axPos val="r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86467328"/>
        <c:crosses val="max"/>
        <c:crossBetween val="between"/>
      </c:valAx>
      <c:catAx>
        <c:axId val="186467328"/>
        <c:scaling>
          <c:orientation val="minMax"/>
        </c:scaling>
        <c:delete val="1"/>
        <c:axPos val="b"/>
        <c:numFmt formatCode="0" sourceLinked="1"/>
        <c:majorTickMark val="none"/>
        <c:minorTickMark val="none"/>
        <c:tickLblPos val="nextTo"/>
        <c:crossAx val="18623808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650490446373384"/>
          <c:y val="2.2119224323088191E-2"/>
          <c:w val="0.83596549407433296"/>
          <c:h val="0.8146915149194630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Graph!$C$1</c:f>
              <c:strCache>
                <c:ptCount val="1"/>
                <c:pt idx="0">
                  <c:v>pET28a-ASN</c:v>
                </c:pt>
              </c:strCache>
            </c:strRef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Graph!$B$2:$B$16</c:f>
              <c:numCache>
                <c:formatCode>General</c:formatCode>
                <c:ptCount val="15"/>
                <c:pt idx="0">
                  <c:v>0</c:v>
                </c:pt>
                <c:pt idx="1">
                  <c:v>1.0416666666642413</c:v>
                </c:pt>
                <c:pt idx="2">
                  <c:v>2</c:v>
                </c:pt>
                <c:pt idx="3">
                  <c:v>2.9791666666642413</c:v>
                </c:pt>
                <c:pt idx="4">
                  <c:v>3.9791666666642413</c:v>
                </c:pt>
                <c:pt idx="5">
                  <c:v>5</c:v>
                </c:pt>
                <c:pt idx="6">
                  <c:v>7.0416666666642413</c:v>
                </c:pt>
                <c:pt idx="7">
                  <c:v>8.0416666666642413</c:v>
                </c:pt>
                <c:pt idx="8">
                  <c:v>9.0208333333357587</c:v>
                </c:pt>
                <c:pt idx="9">
                  <c:v>10.041666666664241</c:v>
                </c:pt>
                <c:pt idx="10">
                  <c:v>11.020833333335759</c:v>
                </c:pt>
                <c:pt idx="11">
                  <c:v>12</c:v>
                </c:pt>
                <c:pt idx="12">
                  <c:v>14.041666666664241</c:v>
                </c:pt>
                <c:pt idx="13">
                  <c:v>15.020833333335759</c:v>
                </c:pt>
                <c:pt idx="14">
                  <c:v>16.020833333335759</c:v>
                </c:pt>
              </c:numCache>
            </c:numRef>
          </c:xVal>
          <c:yVal>
            <c:numRef>
              <c:f>Graph!$C$2:$C$16</c:f>
              <c:numCache>
                <c:formatCode>0%</c:formatCode>
                <c:ptCount val="15"/>
                <c:pt idx="0">
                  <c:v>1</c:v>
                </c:pt>
                <c:pt idx="1">
                  <c:v>0.02</c:v>
                </c:pt>
                <c:pt idx="2">
                  <c:v>5.1657754010695188E-2</c:v>
                </c:pt>
                <c:pt idx="3">
                  <c:v>5.7383966244725741E-2</c:v>
                </c:pt>
                <c:pt idx="4">
                  <c:v>7.8974358974358977E-2</c:v>
                </c:pt>
                <c:pt idx="5">
                  <c:v>6.2650602409638559E-2</c:v>
                </c:pt>
                <c:pt idx="6">
                  <c:v>1.6E-2</c:v>
                </c:pt>
                <c:pt idx="7">
                  <c:v>1.1971830985915493E-2</c:v>
                </c:pt>
                <c:pt idx="8">
                  <c:v>1.396078431372549E-2</c:v>
                </c:pt>
                <c:pt idx="9">
                  <c:v>1.090909090909091E-2</c:v>
                </c:pt>
                <c:pt idx="10">
                  <c:v>5.5474452554744522E-3</c:v>
                </c:pt>
                <c:pt idx="11">
                  <c:v>2.425531914893617E-2</c:v>
                </c:pt>
                <c:pt idx="12">
                  <c:v>2.5098039215686273E-2</c:v>
                </c:pt>
                <c:pt idx="13">
                  <c:v>6.6233766233766228E-2</c:v>
                </c:pt>
                <c:pt idx="14">
                  <c:v>6.6393442622950816E-3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3B8-401C-B1FF-CA22363A4F41}"/>
            </c:ext>
          </c:extLst>
        </c:ser>
        <c:ser>
          <c:idx val="1"/>
          <c:order val="1"/>
          <c:tx>
            <c:strRef>
              <c:f>Graph!$D$1</c:f>
              <c:strCache>
                <c:ptCount val="1"/>
                <c:pt idx="0">
                  <c:v>pEHD-ASN</c:v>
                </c:pt>
              </c:strCache>
            </c:strRef>
          </c:tx>
          <c:spPr>
            <a:ln w="19050" cap="rnd">
              <a:solidFill>
                <a:srgbClr val="92D050"/>
              </a:solidFill>
              <a:round/>
            </a:ln>
            <a:effectLst/>
          </c:spPr>
          <c:marker>
            <c:symbol val="square"/>
            <c:size val="7"/>
            <c:spPr>
              <a:solidFill>
                <a:srgbClr val="92D050"/>
              </a:solidFill>
              <a:ln w="9525">
                <a:solidFill>
                  <a:srgbClr val="92D050"/>
                </a:solidFill>
              </a:ln>
              <a:effectLst/>
            </c:spPr>
          </c:marker>
          <c:xVal>
            <c:numRef>
              <c:f>Graph!$B$2:$B$23</c:f>
              <c:numCache>
                <c:formatCode>General</c:formatCode>
                <c:ptCount val="22"/>
                <c:pt idx="0">
                  <c:v>0</c:v>
                </c:pt>
                <c:pt idx="1">
                  <c:v>1.0416666666642413</c:v>
                </c:pt>
                <c:pt idx="2">
                  <c:v>2</c:v>
                </c:pt>
                <c:pt idx="3">
                  <c:v>2.9791666666642413</c:v>
                </c:pt>
                <c:pt idx="4">
                  <c:v>3.9791666666642413</c:v>
                </c:pt>
                <c:pt idx="5">
                  <c:v>5</c:v>
                </c:pt>
                <c:pt idx="6">
                  <c:v>7.0416666666642413</c:v>
                </c:pt>
                <c:pt idx="7">
                  <c:v>8.0416666666642413</c:v>
                </c:pt>
                <c:pt idx="8">
                  <c:v>9.0208333333357587</c:v>
                </c:pt>
                <c:pt idx="9">
                  <c:v>10.041666666664241</c:v>
                </c:pt>
                <c:pt idx="10">
                  <c:v>11.020833333335759</c:v>
                </c:pt>
                <c:pt idx="11">
                  <c:v>12</c:v>
                </c:pt>
                <c:pt idx="12">
                  <c:v>14.041666666664241</c:v>
                </c:pt>
                <c:pt idx="13">
                  <c:v>15.020833333335759</c:v>
                </c:pt>
                <c:pt idx="14">
                  <c:v>16.020833333335759</c:v>
                </c:pt>
                <c:pt idx="15" formatCode="0">
                  <c:v>17</c:v>
                </c:pt>
                <c:pt idx="16" formatCode="0">
                  <c:v>18</c:v>
                </c:pt>
                <c:pt idx="17" formatCode="0">
                  <c:v>19</c:v>
                </c:pt>
                <c:pt idx="18" formatCode="0">
                  <c:v>20</c:v>
                </c:pt>
                <c:pt idx="19" formatCode="0">
                  <c:v>21</c:v>
                </c:pt>
                <c:pt idx="20" formatCode="0">
                  <c:v>22</c:v>
                </c:pt>
                <c:pt idx="21" formatCode="0">
                  <c:v>23</c:v>
                </c:pt>
              </c:numCache>
            </c:numRef>
          </c:xVal>
          <c:yVal>
            <c:numRef>
              <c:f>Graph!$D$2:$D$16</c:f>
              <c:numCache>
                <c:formatCode>0%</c:formatCode>
                <c:ptCount val="15"/>
                <c:pt idx="0">
                  <c:v>1</c:v>
                </c:pt>
                <c:pt idx="1">
                  <c:v>0.90476190476190477</c:v>
                </c:pt>
                <c:pt idx="2">
                  <c:v>0.73796791443850263</c:v>
                </c:pt>
                <c:pt idx="3">
                  <c:v>0.71179039301310043</c:v>
                </c:pt>
                <c:pt idx="4">
                  <c:v>0.73611111111111116</c:v>
                </c:pt>
                <c:pt idx="5">
                  <c:v>0.84782608695652173</c:v>
                </c:pt>
                <c:pt idx="6">
                  <c:v>0.84615384615384615</c:v>
                </c:pt>
                <c:pt idx="7">
                  <c:v>0.8854961832061069</c:v>
                </c:pt>
                <c:pt idx="8">
                  <c:v>0.72440944881889768</c:v>
                </c:pt>
                <c:pt idx="9">
                  <c:v>0.95454545454545459</c:v>
                </c:pt>
                <c:pt idx="10">
                  <c:v>0.94690265486725667</c:v>
                </c:pt>
                <c:pt idx="11">
                  <c:v>1.641025641025641</c:v>
                </c:pt>
                <c:pt idx="12">
                  <c:v>0.98936170212765961</c:v>
                </c:pt>
                <c:pt idx="13">
                  <c:v>1.2344827586206897</c:v>
                </c:pt>
                <c:pt idx="14">
                  <c:v>2.1639344262295084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53B8-401C-B1FF-CA22363A4F41}"/>
            </c:ext>
          </c:extLst>
        </c:ser>
        <c:ser>
          <c:idx val="2"/>
          <c:order val="2"/>
          <c:tx>
            <c:strRef>
              <c:f>Graph!$J$1</c:f>
              <c:strCache>
                <c:ptCount val="1"/>
                <c:pt idx="0">
                  <c:v>pEHR-ASN</c:v>
                </c:pt>
              </c:strCache>
            </c:strRef>
          </c:tx>
          <c:spPr>
            <a:ln w="19050" cap="rnd">
              <a:solidFill>
                <a:srgbClr val="00B0F0"/>
              </a:solidFill>
              <a:round/>
            </a:ln>
            <a:effectLst/>
          </c:spPr>
          <c:marker>
            <c:symbol val="triangle"/>
            <c:size val="7"/>
            <c:spPr>
              <a:solidFill>
                <a:srgbClr val="00B0F0"/>
              </a:solidFill>
              <a:ln w="9525">
                <a:solidFill>
                  <a:srgbClr val="00B0F0"/>
                </a:solidFill>
              </a:ln>
              <a:effectLst/>
            </c:spPr>
          </c:marker>
          <c:xVal>
            <c:numRef>
              <c:f>Graph!$I$2:$I$11</c:f>
              <c:numCache>
                <c:formatCode>General</c:formatCode>
                <c:ptCount val="10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</c:numCache>
            </c:numRef>
          </c:xVal>
          <c:yVal>
            <c:numRef>
              <c:f>Graph!$J$2:$J$10</c:f>
              <c:numCache>
                <c:formatCode>0%</c:formatCode>
                <c:ptCount val="9"/>
                <c:pt idx="0">
                  <c:v>1</c:v>
                </c:pt>
                <c:pt idx="1">
                  <c:v>1.1311475409836065</c:v>
                </c:pt>
                <c:pt idx="2">
                  <c:v>0.9726027397260274</c:v>
                </c:pt>
                <c:pt idx="3">
                  <c:v>0.84677419354838712</c:v>
                </c:pt>
                <c:pt idx="4">
                  <c:v>0.8771929824561403</c:v>
                </c:pt>
                <c:pt idx="5">
                  <c:v>0.91346153846153844</c:v>
                </c:pt>
                <c:pt idx="6">
                  <c:v>0.81632653061224492</c:v>
                </c:pt>
                <c:pt idx="7">
                  <c:v>0.78846153846153844</c:v>
                </c:pt>
                <c:pt idx="8">
                  <c:v>0.828125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53B8-401C-B1FF-CA22363A4F41}"/>
            </c:ext>
          </c:extLst>
        </c:ser>
        <c:ser>
          <c:idx val="3"/>
          <c:order val="3"/>
          <c:tx>
            <c:strRef>
              <c:f>Graph!$K$1</c:f>
              <c:strCache>
                <c:ptCount val="1"/>
                <c:pt idx="0">
                  <c:v>pEHU-ASN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Graph!$I$2:$I$10</c:f>
              <c:numCache>
                <c:formatCode>General</c:formatCode>
                <c:ptCount val="9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</c:numCache>
            </c:numRef>
          </c:xVal>
          <c:yVal>
            <c:numRef>
              <c:f>Graph!$K$2:$K$10</c:f>
              <c:numCache>
                <c:formatCode>0%</c:formatCode>
                <c:ptCount val="9"/>
                <c:pt idx="0">
                  <c:v>1</c:v>
                </c:pt>
                <c:pt idx="1">
                  <c:v>0.63043478260869568</c:v>
                </c:pt>
                <c:pt idx="2">
                  <c:v>0.97777777777777775</c:v>
                </c:pt>
                <c:pt idx="3">
                  <c:v>0.43216080402010049</c:v>
                </c:pt>
                <c:pt idx="4">
                  <c:v>1.2857142857142858</c:v>
                </c:pt>
                <c:pt idx="5">
                  <c:v>1.1307692307692307</c:v>
                </c:pt>
                <c:pt idx="6">
                  <c:v>1.046875</c:v>
                </c:pt>
                <c:pt idx="7">
                  <c:v>0.81222707423580787</c:v>
                </c:pt>
                <c:pt idx="8">
                  <c:v>0.77477477477477474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53B8-401C-B1FF-CA22363A4F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6240384"/>
        <c:axId val="186240960"/>
      </c:scatterChart>
      <c:valAx>
        <c:axId val="18624038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r>
                  <a:rPr lang="ru-RU">
                    <a:latin typeface="Arial Narrow" panose="020B0606020202030204" pitchFamily="34" charset="0"/>
                  </a:rPr>
                  <a:t>время</a:t>
                </a:r>
                <a:r>
                  <a:rPr lang="ru-RU" baseline="0">
                    <a:latin typeface="Arial Narrow" panose="020B0606020202030204" pitchFamily="34" charset="0"/>
                  </a:rPr>
                  <a:t>  культивации, д</a:t>
                </a:r>
                <a:endParaRPr lang="en-US">
                  <a:latin typeface="Arial Narrow" panose="020B0606020202030204" pitchFamily="34" charset="0"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ru-RU"/>
            </a:p>
          </c:txPr>
        </c:title>
        <c:numFmt formatCode="General" sourceLinked="1"/>
        <c:majorTickMark val="out"/>
        <c:minorTickMark val="out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ru-RU"/>
          </a:p>
        </c:txPr>
        <c:crossAx val="186240960"/>
        <c:crossesAt val="1.0000000000000002E-3"/>
        <c:crossBetween val="midCat"/>
      </c:valAx>
      <c:valAx>
        <c:axId val="186240960"/>
        <c:scaling>
          <c:logBase val="10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KOE Kan+/</a:t>
                </a:r>
                <a:r>
                  <a:rPr lang="ru-RU"/>
                  <a:t>КОЕ</a:t>
                </a:r>
                <a:r>
                  <a:rPr lang="ru-RU" baseline="0"/>
                  <a:t> общие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0%" sourceLinked="1"/>
        <c:majorTickMark val="out"/>
        <c:minorTickMark val="out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0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ru-RU"/>
          </a:p>
        </c:txPr>
        <c:crossAx val="186240384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legend>
      <c:legendPos val="r"/>
      <c:layout>
        <c:manualLayout>
          <c:xMode val="edge"/>
          <c:yMode val="edge"/>
          <c:x val="0.1676446212141571"/>
          <c:y val="3.2225342096869489E-2"/>
          <c:w val="0.73679223885410217"/>
          <c:h val="0.1464862655285019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HGH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lineChart>
        <c:grouping val="standard"/>
        <c:varyColors val="0"/>
        <c:ser>
          <c:idx val="1"/>
          <c:order val="1"/>
          <c:tx>
            <c:v>КОЕ (среда с антибиотиком)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val>
            <c:numRef>
              <c:f>'HGH &amp; NP'!$G$4:$G$12</c:f>
              <c:numCache>
                <c:formatCode>General</c:formatCode>
                <c:ptCount val="9"/>
                <c:pt idx="0">
                  <c:v>138</c:v>
                </c:pt>
                <c:pt idx="1">
                  <c:v>284</c:v>
                </c:pt>
                <c:pt idx="2">
                  <c:v>420</c:v>
                </c:pt>
                <c:pt idx="3">
                  <c:v>200</c:v>
                </c:pt>
                <c:pt idx="4">
                  <c:v>380</c:v>
                </c:pt>
                <c:pt idx="5">
                  <c:v>480</c:v>
                </c:pt>
                <c:pt idx="6">
                  <c:v>492</c:v>
                </c:pt>
                <c:pt idx="7">
                  <c:v>212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913-43C4-AB96-3491F418D5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034752"/>
        <c:axId val="186242688"/>
      </c:lineChart>
      <c:lineChart>
        <c:grouping val="standard"/>
        <c:varyColors val="0"/>
        <c:ser>
          <c:idx val="0"/>
          <c:order val="0"/>
          <c:tx>
            <c:v>Процент E.coli, которые не сбросили плазмиду</c:v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'HGH &amp; NP'!$C$4:$C$11</c:f>
              <c:numCache>
                <c:formatCode>0</c:formatCode>
                <c:ptCount val="8"/>
                <c:pt idx="0">
                  <c:v>1</c:v>
                </c:pt>
                <c:pt idx="1">
                  <c:v>2.0347222222189885</c:v>
                </c:pt>
                <c:pt idx="2">
                  <c:v>3</c:v>
                </c:pt>
                <c:pt idx="3">
                  <c:v>3.5833333333284827</c:v>
                </c:pt>
                <c:pt idx="4">
                  <c:v>5</c:v>
                </c:pt>
                <c:pt idx="5">
                  <c:v>5.9791666666642413</c:v>
                </c:pt>
                <c:pt idx="6">
                  <c:v>7.0208333333284827</c:v>
                </c:pt>
                <c:pt idx="7">
                  <c:v>8</c:v>
                </c:pt>
              </c:numCache>
            </c:numRef>
          </c:cat>
          <c:val>
            <c:numRef>
              <c:f>'HGH &amp; NP'!$H$4:$H$11</c:f>
              <c:numCache>
                <c:formatCode>0%</c:formatCode>
                <c:ptCount val="8"/>
                <c:pt idx="0">
                  <c:v>1.1311475409836065</c:v>
                </c:pt>
                <c:pt idx="1">
                  <c:v>0.9726027397260274</c:v>
                </c:pt>
                <c:pt idx="2">
                  <c:v>0.84677419354838712</c:v>
                </c:pt>
                <c:pt idx="3">
                  <c:v>0.8771929824561403</c:v>
                </c:pt>
                <c:pt idx="4">
                  <c:v>0.91346153846153844</c:v>
                </c:pt>
                <c:pt idx="5">
                  <c:v>0.81632653061224492</c:v>
                </c:pt>
                <c:pt idx="6">
                  <c:v>0.78846153846153844</c:v>
                </c:pt>
                <c:pt idx="7">
                  <c:v>0.828125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13-43C4-AB96-3491F418D5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6469888"/>
        <c:axId val="186243264"/>
      </c:lineChart>
      <c:catAx>
        <c:axId val="1850347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/>
                  <a:t>Время инкубации жидкой культуры, сут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86242688"/>
        <c:crosses val="autoZero"/>
        <c:auto val="1"/>
        <c:lblAlgn val="ctr"/>
        <c:lblOffset val="100"/>
        <c:tickMarkSkip val="1"/>
        <c:noMultiLvlLbl val="0"/>
      </c:catAx>
      <c:valAx>
        <c:axId val="186242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85034752"/>
        <c:crosses val="autoZero"/>
        <c:crossBetween val="between"/>
      </c:valAx>
      <c:valAx>
        <c:axId val="186243264"/>
        <c:scaling>
          <c:orientation val="minMax"/>
        </c:scaling>
        <c:delete val="0"/>
        <c:axPos val="r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86469888"/>
        <c:crosses val="max"/>
        <c:crossBetween val="between"/>
      </c:valAx>
      <c:catAx>
        <c:axId val="186469888"/>
        <c:scaling>
          <c:orientation val="minMax"/>
        </c:scaling>
        <c:delete val="1"/>
        <c:axPos val="b"/>
        <c:numFmt formatCode="0" sourceLinked="1"/>
        <c:majorTickMark val="none"/>
        <c:minorTickMark val="none"/>
        <c:tickLblPos val="nextTo"/>
        <c:crossAx val="18624326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35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35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35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35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35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128587</xdr:colOff>
      <xdr:row>26</xdr:row>
      <xdr:rowOff>20348</xdr:rowOff>
    </xdr:from>
    <xdr:to>
      <xdr:col>4</xdr:col>
      <xdr:colOff>328612</xdr:colOff>
      <xdr:row>38</xdr:row>
      <xdr:rowOff>58448</xdr:rowOff>
    </xdr:to>
    <xdr:graphicFrame macro="">
      <xdr:nvGraphicFramePr>
        <xdr:cNvPr id="7" name="Диаграмма 6">
          <a:extLst>
            <a:ext uri="{FF2B5EF4-FFF2-40B4-BE49-F238E27FC236}">
              <a16:creationId xmlns:a16="http://schemas.microsoft.com/office/drawing/2014/main" id="{60DFB1C1-E3D1-8DB6-8608-40EE318A6F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142875</xdr:colOff>
      <xdr:row>24</xdr:row>
      <xdr:rowOff>104775</xdr:rowOff>
    </xdr:from>
    <xdr:to>
      <xdr:col>11</xdr:col>
      <xdr:colOff>609600</xdr:colOff>
      <xdr:row>36</xdr:row>
      <xdr:rowOff>142875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4095F292-91A3-420C-B48F-83CF9F7423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41</xdr:row>
      <xdr:rowOff>0</xdr:rowOff>
    </xdr:from>
    <xdr:to>
      <xdr:col>4</xdr:col>
      <xdr:colOff>200025</xdr:colOff>
      <xdr:row>55</xdr:row>
      <xdr:rowOff>76200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D9B333AB-21ED-43C0-B628-7E321395FA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266700</xdr:colOff>
      <xdr:row>41</xdr:row>
      <xdr:rowOff>95250</xdr:rowOff>
    </xdr:from>
    <xdr:to>
      <xdr:col>11</xdr:col>
      <xdr:colOff>733425</xdr:colOff>
      <xdr:row>55</xdr:row>
      <xdr:rowOff>171450</xdr:rowOff>
    </xdr:to>
    <xdr:graphicFrame macro="">
      <xdr:nvGraphicFramePr>
        <xdr:cNvPr id="4" name="Диаграмма 3">
          <a:extLst>
            <a:ext uri="{FF2B5EF4-FFF2-40B4-BE49-F238E27FC236}">
              <a16:creationId xmlns:a16="http://schemas.microsoft.com/office/drawing/2014/main" id="{1C48125F-B2CC-45A2-ABAA-6612EBE6CC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59</xdr:row>
      <xdr:rowOff>190499</xdr:rowOff>
    </xdr:from>
    <xdr:to>
      <xdr:col>9</xdr:col>
      <xdr:colOff>876300</xdr:colOff>
      <xdr:row>95</xdr:row>
      <xdr:rowOff>152400</xdr:rowOff>
    </xdr:to>
    <xdr:graphicFrame macro="">
      <xdr:nvGraphicFramePr>
        <xdr:cNvPr id="5" name="Диаграмма 4">
          <a:extLst>
            <a:ext uri="{FF2B5EF4-FFF2-40B4-BE49-F238E27FC236}">
              <a16:creationId xmlns:a16="http://schemas.microsoft.com/office/drawing/2014/main" id="{01688E7E-94C4-4ED1-87E5-30304736A5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12</xdr:col>
      <xdr:colOff>392205</xdr:colOff>
      <xdr:row>42</xdr:row>
      <xdr:rowOff>44823</xdr:rowOff>
    </xdr:from>
    <xdr:to>
      <xdr:col>21</xdr:col>
      <xdr:colOff>342899</xdr:colOff>
      <xdr:row>62</xdr:row>
      <xdr:rowOff>44823</xdr:rowOff>
    </xdr:to>
    <xdr:graphicFrame macro="">
      <xdr:nvGraphicFramePr>
        <xdr:cNvPr id="8" name="Диаграмма 7">
          <a:extLst>
            <a:ext uri="{FF2B5EF4-FFF2-40B4-BE49-F238E27FC236}">
              <a16:creationId xmlns:a16="http://schemas.microsoft.com/office/drawing/2014/main" id="{2DFC01E6-99D0-4791-B31F-DF0E353A9F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22</xdr:col>
      <xdr:colOff>22411</xdr:colOff>
      <xdr:row>42</xdr:row>
      <xdr:rowOff>67235</xdr:rowOff>
    </xdr:from>
    <xdr:to>
      <xdr:col>28</xdr:col>
      <xdr:colOff>101412</xdr:colOff>
      <xdr:row>62</xdr:row>
      <xdr:rowOff>89646</xdr:rowOff>
    </xdr:to>
    <xdr:graphicFrame macro="">
      <xdr:nvGraphicFramePr>
        <xdr:cNvPr id="9" name="Диаграмма 8">
          <a:extLst>
            <a:ext uri="{FF2B5EF4-FFF2-40B4-BE49-F238E27FC236}">
              <a16:creationId xmlns:a16="http://schemas.microsoft.com/office/drawing/2014/main" id="{1631CD0B-FACA-4064-893A-CD6C664BBE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327025</xdr:colOff>
      <xdr:row>14</xdr:row>
      <xdr:rowOff>69850</xdr:rowOff>
    </xdr:from>
    <xdr:to>
      <xdr:col>12</xdr:col>
      <xdr:colOff>590550</xdr:colOff>
      <xdr:row>28</xdr:row>
      <xdr:rowOff>126999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A40A65C-64F4-41D4-A4D2-A91F728EDD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257174</xdr:colOff>
      <xdr:row>21</xdr:row>
      <xdr:rowOff>38099</xdr:rowOff>
    </xdr:from>
    <xdr:to>
      <xdr:col>7</xdr:col>
      <xdr:colOff>628649</xdr:colOff>
      <xdr:row>33</xdr:row>
      <xdr:rowOff>126205</xdr:rowOff>
    </xdr:to>
    <xdr:graphicFrame macro="">
      <xdr:nvGraphicFramePr>
        <xdr:cNvPr id="849869639" name="Диаграмма 849869638">
          <a:extLst>
            <a:ext uri="{FF2B5EF4-FFF2-40B4-BE49-F238E27FC236}">
              <a16:creationId xmlns:a16="http://schemas.microsoft.com/office/drawing/2014/main" id="{00000000-0008-0000-0100-000047FBA7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85723</xdr:colOff>
      <xdr:row>21</xdr:row>
      <xdr:rowOff>38099</xdr:rowOff>
    </xdr:from>
    <xdr:to>
      <xdr:col>12</xdr:col>
      <xdr:colOff>619124</xdr:colOff>
      <xdr:row>33</xdr:row>
      <xdr:rowOff>126205</xdr:rowOff>
    </xdr:to>
    <xdr:graphicFrame macro="">
      <xdr:nvGraphicFramePr>
        <xdr:cNvPr id="1804176082" name="Диаграмма 1804176081">
          <a:extLst>
            <a:ext uri="{FF2B5EF4-FFF2-40B4-BE49-F238E27FC236}">
              <a16:creationId xmlns:a16="http://schemas.microsoft.com/office/drawing/2014/main" id="{00000000-0008-0000-0100-0000D28A89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123824</xdr:colOff>
      <xdr:row>21</xdr:row>
      <xdr:rowOff>38099</xdr:rowOff>
    </xdr:from>
    <xdr:to>
      <xdr:col>17</xdr:col>
      <xdr:colOff>714374</xdr:colOff>
      <xdr:row>33</xdr:row>
      <xdr:rowOff>126205</xdr:rowOff>
    </xdr:to>
    <xdr:graphicFrame macro="">
      <xdr:nvGraphicFramePr>
        <xdr:cNvPr id="860431534" name="Диаграмма 860431533">
          <a:extLst>
            <a:ext uri="{FF2B5EF4-FFF2-40B4-BE49-F238E27FC236}">
              <a16:creationId xmlns:a16="http://schemas.microsoft.com/office/drawing/2014/main" id="{00000000-0008-0000-0100-0000AE2449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38"/>
  <sheetViews>
    <sheetView zoomScale="55" zoomScaleNormal="55" zoomScaleSheetLayoutView="100" workbookViewId="0">
      <selection activeCell="Y1" sqref="A1:Y24"/>
    </sheetView>
  </sheetViews>
  <sheetFormatPr defaultColWidth="9.1796875" defaultRowHeight="14.5" x14ac:dyDescent="0.35"/>
  <cols>
    <col min="1" max="1" width="27" style="1" customWidth="1"/>
    <col min="2" max="2" width="28.54296875" style="2" customWidth="1"/>
    <col min="3" max="3" width="23.1796875" style="3" bestFit="1" customWidth="1"/>
    <col min="4" max="4" width="13.81640625" style="4" customWidth="1"/>
    <col min="5" max="5" width="14.1796875" style="5" bestFit="1" customWidth="1"/>
    <col min="6" max="6" width="11" style="1" customWidth="1"/>
    <col min="7" max="7" width="8.453125" style="5" customWidth="1"/>
    <col min="8" max="8" width="8.453125" style="1" customWidth="1"/>
    <col min="9" max="9" width="11" style="1" customWidth="1"/>
    <col min="10" max="10" width="13.453125" style="5" customWidth="1"/>
    <col min="11" max="11" width="9.453125" style="4" customWidth="1"/>
    <col min="12" max="12" width="13.54296875" style="5" customWidth="1"/>
    <col min="13" max="14" width="13.54296875" style="1" customWidth="1"/>
    <col min="15" max="15" width="15.54296875" style="6" customWidth="1"/>
    <col min="16" max="16" width="14.453125" style="7" customWidth="1"/>
    <col min="17" max="17" width="11" style="8" customWidth="1"/>
    <col min="18" max="18" width="10.453125" style="8" customWidth="1"/>
    <col min="19" max="19" width="8.81640625" style="8" customWidth="1"/>
    <col min="20" max="21" width="9.54296875" style="8" customWidth="1"/>
    <col min="22" max="22" width="11.54296875" style="7" customWidth="1"/>
    <col min="23" max="24" width="11.54296875" style="8" customWidth="1"/>
    <col min="25" max="25" width="15" style="9" customWidth="1"/>
    <col min="26" max="26" width="14.54296875" style="1" customWidth="1"/>
    <col min="27" max="16384" width="9.1796875" style="1"/>
  </cols>
  <sheetData>
    <row r="1" spans="1:25" x14ac:dyDescent="0.35">
      <c r="C1" s="10"/>
    </row>
    <row r="2" spans="1:25" x14ac:dyDescent="0.35">
      <c r="A2" s="1" t="s">
        <v>0</v>
      </c>
      <c r="B2" s="11" t="s">
        <v>1</v>
      </c>
      <c r="C2" s="12" t="s">
        <v>2</v>
      </c>
      <c r="D2" s="263" t="s">
        <v>15</v>
      </c>
      <c r="E2" s="263"/>
      <c r="F2" s="263"/>
      <c r="G2" s="263"/>
      <c r="H2" s="263"/>
      <c r="I2" s="263"/>
      <c r="J2" s="263"/>
      <c r="K2" s="263"/>
      <c r="L2" s="263"/>
      <c r="M2" s="263"/>
      <c r="N2" s="263"/>
      <c r="O2" s="264"/>
      <c r="P2" s="265" t="s">
        <v>14</v>
      </c>
      <c r="Q2" s="266"/>
      <c r="R2" s="266"/>
      <c r="S2" s="266"/>
      <c r="T2" s="266"/>
      <c r="U2" s="266"/>
      <c r="V2" s="266"/>
      <c r="W2" s="266"/>
      <c r="X2" s="266"/>
      <c r="Y2" s="267"/>
    </row>
    <row r="3" spans="1:25" ht="63" customHeight="1" x14ac:dyDescent="0.35">
      <c r="B3" s="11">
        <v>44893.8125</v>
      </c>
      <c r="C3" s="12">
        <v>0</v>
      </c>
      <c r="D3" s="13" t="s">
        <v>4</v>
      </c>
      <c r="E3" s="14" t="s">
        <v>5</v>
      </c>
      <c r="F3" s="13" t="s">
        <v>4</v>
      </c>
      <c r="G3" s="14" t="s">
        <v>5</v>
      </c>
      <c r="H3" s="67" t="s">
        <v>18</v>
      </c>
      <c r="I3" s="13" t="s">
        <v>4</v>
      </c>
      <c r="J3" s="14" t="s">
        <v>6</v>
      </c>
      <c r="K3" s="13" t="s">
        <v>4</v>
      </c>
      <c r="L3" s="14" t="s">
        <v>6</v>
      </c>
      <c r="M3" s="67"/>
      <c r="N3" s="67" t="s">
        <v>18</v>
      </c>
      <c r="O3" s="15" t="s">
        <v>7</v>
      </c>
      <c r="P3" s="16" t="s">
        <v>8</v>
      </c>
      <c r="Q3" s="17" t="s">
        <v>5</v>
      </c>
      <c r="R3" s="16" t="s">
        <v>8</v>
      </c>
      <c r="S3" s="17" t="s">
        <v>5</v>
      </c>
      <c r="T3" s="16" t="s">
        <v>8</v>
      </c>
      <c r="U3" s="17" t="s">
        <v>6</v>
      </c>
      <c r="V3" s="16" t="s">
        <v>8</v>
      </c>
      <c r="W3" s="17" t="s">
        <v>6</v>
      </c>
      <c r="X3" s="17"/>
      <c r="Y3" s="18" t="s">
        <v>7</v>
      </c>
    </row>
    <row r="4" spans="1:25" x14ac:dyDescent="0.35">
      <c r="B4" s="19">
        <v>44894.854166666664</v>
      </c>
      <c r="C4" s="41">
        <f t="shared" ref="C4:C16" si="0">B4-$B$3</f>
        <v>1.0416666666642413</v>
      </c>
      <c r="D4" s="20">
        <v>1000000</v>
      </c>
      <c r="E4" s="21">
        <v>250</v>
      </c>
      <c r="F4" s="22"/>
      <c r="G4" s="23"/>
      <c r="H4" s="86">
        <f>D4*E4</f>
        <v>250000000</v>
      </c>
      <c r="I4" s="22"/>
      <c r="J4" s="23"/>
      <c r="K4" s="20">
        <v>1000000</v>
      </c>
      <c r="L4" s="21">
        <v>5</v>
      </c>
      <c r="M4" s="20">
        <f t="shared" ref="M4:M10" si="1">L4*K4</f>
        <v>5000000</v>
      </c>
      <c r="N4" s="20"/>
      <c r="O4" s="69">
        <f t="shared" ref="O4:O10" si="2">(L4*K4)/(E4*D4)</f>
        <v>0.02</v>
      </c>
      <c r="P4" s="7">
        <v>1000000</v>
      </c>
      <c r="Q4" s="24">
        <v>210</v>
      </c>
      <c r="R4" s="25"/>
      <c r="S4" s="25"/>
      <c r="T4" s="25"/>
      <c r="U4" s="25"/>
      <c r="V4" s="26">
        <v>1000000</v>
      </c>
      <c r="W4" s="24">
        <v>190</v>
      </c>
      <c r="X4" s="7">
        <f>W4*V4</f>
        <v>190000000</v>
      </c>
      <c r="Y4" s="75">
        <f t="shared" ref="Y4:Y9" si="3">(W4*V4)/(Q4*P4)</f>
        <v>0.90476190476190477</v>
      </c>
    </row>
    <row r="5" spans="1:25" s="27" customFormat="1" x14ac:dyDescent="0.35">
      <c r="B5" s="28">
        <v>44895.8125</v>
      </c>
      <c r="C5" s="40">
        <f t="shared" si="0"/>
        <v>2</v>
      </c>
      <c r="D5" s="29">
        <v>1000000</v>
      </c>
      <c r="E5" s="30">
        <f>Q5</f>
        <v>187</v>
      </c>
      <c r="G5" s="30"/>
      <c r="H5" s="86">
        <f t="shared" ref="H5:H17" si="4">D5*E5</f>
        <v>187000000</v>
      </c>
      <c r="J5" s="30"/>
      <c r="K5" s="29">
        <v>10000</v>
      </c>
      <c r="L5" s="30">
        <v>966</v>
      </c>
      <c r="M5" s="20">
        <f t="shared" si="1"/>
        <v>9660000</v>
      </c>
      <c r="N5" s="4"/>
      <c r="O5" s="70">
        <f t="shared" si="2"/>
        <v>5.1657754010695188E-2</v>
      </c>
      <c r="P5" s="31">
        <v>1000000</v>
      </c>
      <c r="Q5" s="32">
        <v>187</v>
      </c>
      <c r="R5" s="32"/>
      <c r="S5" s="32"/>
      <c r="T5" s="32"/>
      <c r="U5" s="32"/>
      <c r="V5" s="31">
        <v>1000000</v>
      </c>
      <c r="W5" s="32">
        <v>138</v>
      </c>
      <c r="X5" s="7">
        <f t="shared" ref="X5:X17" si="5">W5*V5</f>
        <v>138000000</v>
      </c>
      <c r="Y5" s="76">
        <f t="shared" si="3"/>
        <v>0.73796791443850263</v>
      </c>
    </row>
    <row r="6" spans="1:25" x14ac:dyDescent="0.35">
      <c r="B6" s="19">
        <v>44896.791666666664</v>
      </c>
      <c r="C6" s="41">
        <f t="shared" si="0"/>
        <v>2.9791666666642413</v>
      </c>
      <c r="D6" s="4">
        <v>1000000</v>
      </c>
      <c r="E6" s="5">
        <v>237</v>
      </c>
      <c r="F6" s="27"/>
      <c r="G6" s="30"/>
      <c r="H6" s="86">
        <f t="shared" si="4"/>
        <v>237000000</v>
      </c>
      <c r="I6" s="27"/>
      <c r="J6" s="30"/>
      <c r="K6" s="4">
        <v>100000</v>
      </c>
      <c r="L6" s="5">
        <v>136</v>
      </c>
      <c r="M6" s="20">
        <f t="shared" si="1"/>
        <v>13600000</v>
      </c>
      <c r="N6" s="4"/>
      <c r="O6" s="71">
        <f t="shared" si="2"/>
        <v>5.7383966244725741E-2</v>
      </c>
      <c r="P6" s="7">
        <v>1000000</v>
      </c>
      <c r="Q6" s="8">
        <v>229</v>
      </c>
      <c r="R6" s="32"/>
      <c r="S6" s="32"/>
      <c r="T6" s="32"/>
      <c r="U6" s="32"/>
      <c r="V6" s="7">
        <v>1000000</v>
      </c>
      <c r="W6" s="8">
        <v>163</v>
      </c>
      <c r="X6" s="7">
        <f t="shared" si="5"/>
        <v>163000000</v>
      </c>
      <c r="Y6" s="75">
        <f t="shared" si="3"/>
        <v>0.71179039301310043</v>
      </c>
    </row>
    <row r="7" spans="1:25" s="27" customFormat="1" x14ac:dyDescent="0.35">
      <c r="B7" s="28">
        <v>44897.791666666664</v>
      </c>
      <c r="C7" s="40">
        <f t="shared" si="0"/>
        <v>3.9791666666642413</v>
      </c>
      <c r="D7" s="29">
        <v>1000000</v>
      </c>
      <c r="E7" s="30">
        <v>195</v>
      </c>
      <c r="G7" s="30"/>
      <c r="H7" s="86">
        <f t="shared" si="4"/>
        <v>195000000</v>
      </c>
      <c r="J7" s="30"/>
      <c r="K7" s="29">
        <v>100000</v>
      </c>
      <c r="L7" s="30">
        <v>154</v>
      </c>
      <c r="M7" s="20">
        <f t="shared" si="1"/>
        <v>15400000</v>
      </c>
      <c r="N7" s="4"/>
      <c r="O7" s="70">
        <f t="shared" si="2"/>
        <v>7.8974358974358977E-2</v>
      </c>
      <c r="P7" s="31">
        <v>1000000</v>
      </c>
      <c r="Q7" s="32">
        <v>216</v>
      </c>
      <c r="R7" s="32"/>
      <c r="S7" s="32"/>
      <c r="T7" s="32"/>
      <c r="U7" s="32"/>
      <c r="V7" s="31">
        <v>1000000</v>
      </c>
      <c r="W7" s="32">
        <v>159</v>
      </c>
      <c r="X7" s="7">
        <f t="shared" si="5"/>
        <v>159000000</v>
      </c>
      <c r="Y7" s="76">
        <f t="shared" si="3"/>
        <v>0.73611111111111116</v>
      </c>
    </row>
    <row r="8" spans="1:25" x14ac:dyDescent="0.35">
      <c r="B8" s="33">
        <v>44898.8125</v>
      </c>
      <c r="C8" s="80">
        <f t="shared" si="0"/>
        <v>5</v>
      </c>
      <c r="D8" s="34">
        <v>1000000</v>
      </c>
      <c r="E8" s="5">
        <f>83*4</f>
        <v>332</v>
      </c>
      <c r="F8" s="27"/>
      <c r="G8" s="30"/>
      <c r="H8" s="86">
        <f t="shared" si="4"/>
        <v>332000000</v>
      </c>
      <c r="I8" s="27"/>
      <c r="J8" s="30"/>
      <c r="K8" s="4">
        <v>100000</v>
      </c>
      <c r="L8" s="5">
        <f>52*4</f>
        <v>208</v>
      </c>
      <c r="M8" s="20">
        <f t="shared" si="1"/>
        <v>20800000</v>
      </c>
      <c r="N8" s="4"/>
      <c r="O8" s="71">
        <f t="shared" si="2"/>
        <v>6.2650602409638559E-2</v>
      </c>
      <c r="P8" s="35">
        <v>1000000</v>
      </c>
      <c r="Q8" s="8">
        <f>46*4</f>
        <v>184</v>
      </c>
      <c r="R8" s="32"/>
      <c r="S8" s="32"/>
      <c r="T8" s="32"/>
      <c r="U8" s="32"/>
      <c r="V8" s="35">
        <v>1000000</v>
      </c>
      <c r="W8" s="8">
        <v>156</v>
      </c>
      <c r="X8" s="7">
        <f t="shared" si="5"/>
        <v>156000000</v>
      </c>
      <c r="Y8" s="75">
        <f t="shared" si="3"/>
        <v>0.84782608695652173</v>
      </c>
    </row>
    <row r="9" spans="1:25" s="27" customFormat="1" x14ac:dyDescent="0.35">
      <c r="B9" s="36">
        <v>44900.854166666664</v>
      </c>
      <c r="C9" s="81">
        <f t="shared" si="0"/>
        <v>7.0416666666642413</v>
      </c>
      <c r="D9" s="29">
        <v>1000000</v>
      </c>
      <c r="E9" s="30">
        <v>25</v>
      </c>
      <c r="G9" s="30"/>
      <c r="H9" s="86">
        <f t="shared" si="4"/>
        <v>25000000</v>
      </c>
      <c r="J9" s="30"/>
      <c r="K9" s="29">
        <v>100000</v>
      </c>
      <c r="L9" s="30">
        <v>4</v>
      </c>
      <c r="M9" s="20">
        <f t="shared" si="1"/>
        <v>400000</v>
      </c>
      <c r="N9" s="4"/>
      <c r="O9" s="70">
        <f t="shared" si="2"/>
        <v>1.6E-2</v>
      </c>
      <c r="P9" s="31">
        <v>1000000</v>
      </c>
      <c r="Q9" s="32">
        <v>26</v>
      </c>
      <c r="R9" s="32"/>
      <c r="S9" s="32"/>
      <c r="T9" s="32"/>
      <c r="U9" s="32"/>
      <c r="V9" s="31">
        <v>1000000</v>
      </c>
      <c r="W9" s="32">
        <v>22</v>
      </c>
      <c r="X9" s="7">
        <f t="shared" si="5"/>
        <v>22000000</v>
      </c>
      <c r="Y9" s="76">
        <f t="shared" si="3"/>
        <v>0.84615384615384615</v>
      </c>
    </row>
    <row r="10" spans="1:25" s="37" customFormat="1" x14ac:dyDescent="0.35">
      <c r="A10" s="37" t="s">
        <v>9</v>
      </c>
      <c r="B10" s="33">
        <v>44901.854166666664</v>
      </c>
      <c r="C10" s="80">
        <f t="shared" si="0"/>
        <v>8.0416666666642413</v>
      </c>
      <c r="D10" s="34">
        <v>1000000</v>
      </c>
      <c r="E10" s="38">
        <v>142</v>
      </c>
      <c r="F10" s="34">
        <v>100000</v>
      </c>
      <c r="G10" s="38">
        <v>960</v>
      </c>
      <c r="H10" s="86">
        <f t="shared" si="4"/>
        <v>142000000</v>
      </c>
      <c r="I10" s="34">
        <v>10000</v>
      </c>
      <c r="J10" s="38">
        <v>159</v>
      </c>
      <c r="K10" s="34">
        <v>100000</v>
      </c>
      <c r="L10" s="38">
        <v>17</v>
      </c>
      <c r="M10" s="20">
        <f t="shared" si="1"/>
        <v>1700000</v>
      </c>
      <c r="N10" s="4"/>
      <c r="O10" s="72">
        <f t="shared" si="2"/>
        <v>1.1971830985915493E-2</v>
      </c>
      <c r="P10" s="35">
        <v>1000000</v>
      </c>
      <c r="Q10" s="39">
        <v>146</v>
      </c>
      <c r="R10" s="35">
        <v>100000</v>
      </c>
      <c r="S10" s="39">
        <v>1048</v>
      </c>
      <c r="T10" s="35">
        <v>100000</v>
      </c>
      <c r="U10" s="39">
        <v>928</v>
      </c>
      <c r="V10" s="35">
        <v>1000000</v>
      </c>
      <c r="W10" s="39">
        <v>188</v>
      </c>
      <c r="X10" s="7">
        <f t="shared" si="5"/>
        <v>188000000</v>
      </c>
      <c r="Y10" s="77">
        <f>(T10*U10)/(R10*S10)</f>
        <v>0.8854961832061069</v>
      </c>
    </row>
    <row r="11" spans="1:25" s="27" customFormat="1" x14ac:dyDescent="0.35">
      <c r="B11" s="28">
        <v>44902.833333333336</v>
      </c>
      <c r="C11" s="40">
        <f t="shared" si="0"/>
        <v>9.0208333333357587</v>
      </c>
      <c r="D11" s="29">
        <v>1000000</v>
      </c>
      <c r="E11" s="30">
        <v>255</v>
      </c>
      <c r="G11" s="30"/>
      <c r="H11" s="86">
        <f t="shared" si="4"/>
        <v>255000000</v>
      </c>
      <c r="I11" s="29">
        <v>10000</v>
      </c>
      <c r="J11" s="30">
        <v>356</v>
      </c>
      <c r="K11" s="29"/>
      <c r="L11" s="30"/>
      <c r="M11" s="68">
        <f t="shared" ref="M11:M17" si="6">J11*I11</f>
        <v>3560000</v>
      </c>
      <c r="N11" s="68"/>
      <c r="O11" s="73">
        <f t="shared" ref="O11:O17" si="7">(I11*J11)/(E11*D11)</f>
        <v>1.396078431372549E-2</v>
      </c>
      <c r="P11" s="31">
        <v>1000000</v>
      </c>
      <c r="Q11" s="32">
        <v>254</v>
      </c>
      <c r="R11" s="32"/>
      <c r="S11" s="32"/>
      <c r="T11" s="32"/>
      <c r="U11" s="32"/>
      <c r="V11" s="31">
        <v>1000000</v>
      </c>
      <c r="W11" s="32">
        <v>184</v>
      </c>
      <c r="X11" s="7">
        <f>W11*V11</f>
        <v>184000000</v>
      </c>
      <c r="Y11" s="78">
        <f>(V11*W11)/(Q11*P11)</f>
        <v>0.72440944881889768</v>
      </c>
    </row>
    <row r="12" spans="1:25" x14ac:dyDescent="0.35">
      <c r="A12" s="1" t="s">
        <v>9</v>
      </c>
      <c r="B12" s="33">
        <v>44903.854166666664</v>
      </c>
      <c r="C12" s="80">
        <f t="shared" si="0"/>
        <v>10.041666666664241</v>
      </c>
      <c r="D12" s="34">
        <v>1000000</v>
      </c>
      <c r="E12" s="5">
        <v>110</v>
      </c>
      <c r="F12" s="27"/>
      <c r="G12" s="30"/>
      <c r="H12" s="86">
        <f t="shared" si="4"/>
        <v>110000000</v>
      </c>
      <c r="I12" s="34">
        <v>10000</v>
      </c>
      <c r="J12" s="38">
        <v>120</v>
      </c>
      <c r="K12" s="29"/>
      <c r="L12" s="30"/>
      <c r="M12" s="68">
        <f t="shared" si="6"/>
        <v>1200000</v>
      </c>
      <c r="N12" s="68"/>
      <c r="O12" s="74">
        <f t="shared" si="7"/>
        <v>1.090909090909091E-2</v>
      </c>
      <c r="P12" s="35">
        <v>1000000</v>
      </c>
      <c r="Q12" s="8">
        <v>110</v>
      </c>
      <c r="R12" s="32"/>
      <c r="S12" s="32"/>
      <c r="T12" s="32"/>
      <c r="U12" s="32"/>
      <c r="V12" s="35">
        <v>1000000</v>
      </c>
      <c r="W12" s="8">
        <v>105</v>
      </c>
      <c r="X12" s="7">
        <f t="shared" si="5"/>
        <v>105000000</v>
      </c>
      <c r="Y12" s="75">
        <f t="shared" ref="Y12:Y17" si="8">(W12*V12)/(Q12*P12)</f>
        <v>0.95454545454545459</v>
      </c>
    </row>
    <row r="13" spans="1:25" s="27" customFormat="1" x14ac:dyDescent="0.35">
      <c r="B13" s="28">
        <v>44904.833333333336</v>
      </c>
      <c r="C13" s="40">
        <f t="shared" si="0"/>
        <v>11.020833333335759</v>
      </c>
      <c r="D13" s="29">
        <v>1000000</v>
      </c>
      <c r="E13" s="30">
        <v>137</v>
      </c>
      <c r="G13" s="30"/>
      <c r="H13" s="86">
        <f t="shared" si="4"/>
        <v>137000000</v>
      </c>
      <c r="I13" s="29">
        <v>10000</v>
      </c>
      <c r="J13" s="30">
        <v>76</v>
      </c>
      <c r="K13" s="29"/>
      <c r="L13" s="30"/>
      <c r="M13" s="68">
        <f t="shared" si="6"/>
        <v>760000</v>
      </c>
      <c r="N13" s="68"/>
      <c r="O13" s="73">
        <f t="shared" si="7"/>
        <v>5.5474452554744522E-3</v>
      </c>
      <c r="P13" s="31">
        <v>1000000</v>
      </c>
      <c r="Q13" s="32">
        <f>113*2</f>
        <v>226</v>
      </c>
      <c r="R13" s="32"/>
      <c r="S13" s="32"/>
      <c r="T13" s="32"/>
      <c r="U13" s="32"/>
      <c r="V13" s="31">
        <v>1000000</v>
      </c>
      <c r="W13" s="32">
        <v>214</v>
      </c>
      <c r="X13" s="7">
        <f t="shared" si="5"/>
        <v>214000000</v>
      </c>
      <c r="Y13" s="76">
        <f t="shared" si="8"/>
        <v>0.94690265486725667</v>
      </c>
    </row>
    <row r="14" spans="1:25" x14ac:dyDescent="0.35">
      <c r="A14" s="1" t="s">
        <v>9</v>
      </c>
      <c r="B14" s="19">
        <v>44905.8125</v>
      </c>
      <c r="C14" s="41">
        <f t="shared" si="0"/>
        <v>12</v>
      </c>
      <c r="D14" s="4">
        <v>1000000</v>
      </c>
      <c r="E14" s="5">
        <f>47*4</f>
        <v>188</v>
      </c>
      <c r="F14" s="27"/>
      <c r="G14" s="30"/>
      <c r="H14" s="86">
        <f t="shared" si="4"/>
        <v>188000000</v>
      </c>
      <c r="I14" s="4">
        <v>10000</v>
      </c>
      <c r="J14" s="5">
        <f>114*4</f>
        <v>456</v>
      </c>
      <c r="K14" s="29"/>
      <c r="L14" s="30"/>
      <c r="M14" s="68">
        <f t="shared" si="6"/>
        <v>4560000</v>
      </c>
      <c r="N14" s="68"/>
      <c r="O14" s="74">
        <f t="shared" si="7"/>
        <v>2.425531914893617E-2</v>
      </c>
      <c r="P14" s="7">
        <v>1000000</v>
      </c>
      <c r="Q14" s="8">
        <f>39*4</f>
        <v>156</v>
      </c>
      <c r="R14" s="32"/>
      <c r="S14" s="32"/>
      <c r="T14" s="32"/>
      <c r="U14" s="32"/>
      <c r="V14" s="7">
        <v>1000000</v>
      </c>
      <c r="W14" s="8">
        <f>64*4</f>
        <v>256</v>
      </c>
      <c r="X14" s="7">
        <f t="shared" si="5"/>
        <v>256000000</v>
      </c>
      <c r="Y14" s="75">
        <f t="shared" si="8"/>
        <v>1.641025641025641</v>
      </c>
    </row>
    <row r="15" spans="1:25" s="27" customFormat="1" x14ac:dyDescent="0.35">
      <c r="A15" s="27" t="s">
        <v>9</v>
      </c>
      <c r="B15" s="28">
        <v>44907.854166666664</v>
      </c>
      <c r="C15" s="40">
        <f t="shared" si="0"/>
        <v>14.041666666664241</v>
      </c>
      <c r="D15" s="29">
        <v>1000000</v>
      </c>
      <c r="E15" s="30">
        <v>408</v>
      </c>
      <c r="G15" s="30"/>
      <c r="H15" s="86">
        <f t="shared" si="4"/>
        <v>408000000</v>
      </c>
      <c r="I15" s="29">
        <v>10000</v>
      </c>
      <c r="J15" s="30">
        <v>1024</v>
      </c>
      <c r="K15" s="29"/>
      <c r="L15" s="30"/>
      <c r="M15" s="68">
        <f t="shared" si="6"/>
        <v>10240000</v>
      </c>
      <c r="N15" s="68"/>
      <c r="O15" s="73">
        <f t="shared" si="7"/>
        <v>2.5098039215686273E-2</v>
      </c>
      <c r="P15" s="31">
        <v>1000000</v>
      </c>
      <c r="Q15" s="32">
        <v>376</v>
      </c>
      <c r="R15" s="32"/>
      <c r="S15" s="32"/>
      <c r="T15" s="32"/>
      <c r="U15" s="32"/>
      <c r="V15" s="31">
        <v>1000000</v>
      </c>
      <c r="W15" s="32">
        <v>372</v>
      </c>
      <c r="X15" s="7">
        <f t="shared" si="5"/>
        <v>372000000</v>
      </c>
      <c r="Y15" s="76">
        <f t="shared" si="8"/>
        <v>0.98936170212765961</v>
      </c>
    </row>
    <row r="16" spans="1:25" x14ac:dyDescent="0.35">
      <c r="A16" s="1" t="s">
        <v>9</v>
      </c>
      <c r="B16" s="19">
        <v>44908.833333333336</v>
      </c>
      <c r="C16" s="41">
        <f t="shared" si="0"/>
        <v>15.020833333335759</v>
      </c>
      <c r="D16" s="4">
        <v>1000000</v>
      </c>
      <c r="E16" s="5">
        <v>154</v>
      </c>
      <c r="F16" s="27"/>
      <c r="G16" s="30"/>
      <c r="H16" s="86">
        <f t="shared" si="4"/>
        <v>154000000</v>
      </c>
      <c r="I16" s="4">
        <v>10000</v>
      </c>
      <c r="J16" s="5">
        <v>1020</v>
      </c>
      <c r="K16" s="29"/>
      <c r="L16" s="30"/>
      <c r="M16" s="68">
        <f t="shared" si="6"/>
        <v>10200000</v>
      </c>
      <c r="N16" s="68"/>
      <c r="O16" s="74">
        <f t="shared" si="7"/>
        <v>6.6233766233766228E-2</v>
      </c>
      <c r="P16" s="7">
        <v>1000000</v>
      </c>
      <c r="Q16" s="8">
        <v>145</v>
      </c>
      <c r="R16" s="32"/>
      <c r="S16" s="32"/>
      <c r="T16" s="32"/>
      <c r="U16" s="32"/>
      <c r="V16" s="7">
        <v>1000000</v>
      </c>
      <c r="W16" s="8">
        <v>179</v>
      </c>
      <c r="X16" s="7">
        <f t="shared" si="5"/>
        <v>179000000</v>
      </c>
      <c r="Y16" s="79">
        <f t="shared" si="8"/>
        <v>1.2344827586206897</v>
      </c>
    </row>
    <row r="17" spans="2:27" x14ac:dyDescent="0.35">
      <c r="B17" s="2">
        <v>44909.833333333336</v>
      </c>
      <c r="C17" s="40">
        <f>B17-$B$3</f>
        <v>16.020833333335759</v>
      </c>
      <c r="D17" s="29">
        <v>1000000</v>
      </c>
      <c r="E17" s="42">
        <v>122</v>
      </c>
      <c r="F17" s="64" t="s">
        <v>10</v>
      </c>
      <c r="G17" s="65"/>
      <c r="H17" s="86">
        <f t="shared" si="4"/>
        <v>122000000</v>
      </c>
      <c r="I17" s="29">
        <v>10000</v>
      </c>
      <c r="J17" s="5">
        <v>81</v>
      </c>
      <c r="K17" s="66"/>
      <c r="L17" s="65"/>
      <c r="M17" s="68">
        <f t="shared" si="6"/>
        <v>810000</v>
      </c>
      <c r="N17" s="68"/>
      <c r="O17" s="74">
        <f t="shared" si="7"/>
        <v>6.6393442622950816E-3</v>
      </c>
      <c r="P17" s="31">
        <v>1000000</v>
      </c>
      <c r="Q17" s="42">
        <v>122</v>
      </c>
      <c r="R17" s="63"/>
      <c r="S17" s="63"/>
      <c r="T17" s="63"/>
      <c r="U17" s="63"/>
      <c r="V17" s="31">
        <v>1000000</v>
      </c>
      <c r="W17" s="5">
        <v>264</v>
      </c>
      <c r="X17" s="7">
        <f t="shared" si="5"/>
        <v>264000000</v>
      </c>
      <c r="Y17" s="79">
        <f t="shared" si="8"/>
        <v>2.1639344262295084</v>
      </c>
    </row>
    <row r="18" spans="2:27" x14ac:dyDescent="0.35">
      <c r="C18" s="80">
        <v>17</v>
      </c>
      <c r="E18" s="5" t="s">
        <v>11</v>
      </c>
      <c r="F18" s="1" t="s">
        <v>10</v>
      </c>
      <c r="P18" s="84">
        <v>1000000</v>
      </c>
      <c r="Q18">
        <f>183*4</f>
        <v>732</v>
      </c>
      <c r="R18" s="85">
        <f>Q18*P18</f>
        <v>732000000</v>
      </c>
      <c r="S18"/>
      <c r="T18" s="62"/>
      <c r="V18" s="85">
        <v>1000000</v>
      </c>
      <c r="W18">
        <f>177*4</f>
        <v>708</v>
      </c>
      <c r="X18" s="7">
        <f>W18*V18</f>
        <v>708000000</v>
      </c>
      <c r="Y18" s="9">
        <f>Q18/W18</f>
        <v>1.0338983050847457</v>
      </c>
    </row>
    <row r="19" spans="2:27" x14ac:dyDescent="0.35">
      <c r="C19" s="40">
        <v>18</v>
      </c>
      <c r="P19" s="84">
        <v>1000000</v>
      </c>
      <c r="Q19">
        <v>856</v>
      </c>
      <c r="R19" s="85">
        <f t="shared" ref="R19:R24" si="9">Q19*P19</f>
        <v>856000000</v>
      </c>
      <c r="S19"/>
      <c r="T19" s="62"/>
      <c r="V19" s="85">
        <v>1000000</v>
      </c>
      <c r="W19">
        <v>540</v>
      </c>
      <c r="X19" s="7">
        <f t="shared" ref="X19:X24" si="10">W19*V19</f>
        <v>540000000</v>
      </c>
      <c r="Y19" s="9">
        <f t="shared" ref="Y19:Y24" si="11">Q19/W19</f>
        <v>1.5851851851851853</v>
      </c>
    </row>
    <row r="20" spans="2:27" x14ac:dyDescent="0.35">
      <c r="C20" s="80">
        <v>19</v>
      </c>
      <c r="P20" s="84">
        <v>1000000</v>
      </c>
      <c r="Q20">
        <v>480</v>
      </c>
      <c r="R20" s="85">
        <f t="shared" si="9"/>
        <v>480000000</v>
      </c>
      <c r="S20"/>
      <c r="T20" s="62"/>
      <c r="V20" s="85">
        <v>1000000</v>
      </c>
      <c r="W20">
        <v>604</v>
      </c>
      <c r="X20" s="7">
        <f t="shared" si="10"/>
        <v>604000000</v>
      </c>
      <c r="Y20" s="9">
        <f t="shared" si="11"/>
        <v>0.79470198675496684</v>
      </c>
    </row>
    <row r="21" spans="2:27" x14ac:dyDescent="0.35">
      <c r="C21" s="40">
        <v>20</v>
      </c>
      <c r="P21" s="84">
        <v>1000000</v>
      </c>
      <c r="Q21">
        <v>492</v>
      </c>
      <c r="R21" s="85">
        <f t="shared" si="9"/>
        <v>492000000</v>
      </c>
      <c r="S21"/>
      <c r="T21" s="62"/>
      <c r="V21" s="85">
        <v>1000000</v>
      </c>
      <c r="W21">
        <v>520</v>
      </c>
      <c r="X21" s="7">
        <f t="shared" si="10"/>
        <v>520000000</v>
      </c>
      <c r="Y21" s="9">
        <f t="shared" si="11"/>
        <v>0.94615384615384612</v>
      </c>
    </row>
    <row r="22" spans="2:27" x14ac:dyDescent="0.35">
      <c r="C22" s="41">
        <v>21</v>
      </c>
      <c r="P22" s="84">
        <v>1000000</v>
      </c>
      <c r="Q22">
        <v>432</v>
      </c>
      <c r="R22" s="85">
        <f t="shared" si="9"/>
        <v>432000000</v>
      </c>
      <c r="S22"/>
      <c r="T22" s="62"/>
      <c r="V22" s="85">
        <v>1000000</v>
      </c>
      <c r="W22">
        <v>276</v>
      </c>
      <c r="X22" s="7">
        <f t="shared" si="10"/>
        <v>276000000</v>
      </c>
      <c r="Y22" s="9">
        <f t="shared" si="11"/>
        <v>1.5652173913043479</v>
      </c>
    </row>
    <row r="23" spans="2:27" x14ac:dyDescent="0.35">
      <c r="C23" s="40">
        <v>22</v>
      </c>
      <c r="P23" s="84">
        <v>1000000</v>
      </c>
      <c r="Q23">
        <v>632</v>
      </c>
      <c r="R23" s="85">
        <f t="shared" si="9"/>
        <v>632000000</v>
      </c>
      <c r="S23"/>
      <c r="T23" s="62"/>
      <c r="V23" s="85">
        <v>1000000</v>
      </c>
      <c r="W23">
        <v>564</v>
      </c>
      <c r="X23" s="7">
        <f t="shared" si="10"/>
        <v>564000000</v>
      </c>
      <c r="Y23" s="9">
        <f t="shared" si="11"/>
        <v>1.1205673758865249</v>
      </c>
    </row>
    <row r="24" spans="2:27" x14ac:dyDescent="0.35">
      <c r="C24" s="41">
        <v>23</v>
      </c>
      <c r="P24" s="84">
        <v>1000000</v>
      </c>
      <c r="Q24">
        <v>228</v>
      </c>
      <c r="R24" s="85">
        <f t="shared" si="9"/>
        <v>228000000</v>
      </c>
      <c r="S24"/>
      <c r="T24" s="62"/>
      <c r="V24" s="85">
        <v>1000000</v>
      </c>
      <c r="W24">
        <v>188</v>
      </c>
      <c r="X24" s="7">
        <f t="shared" si="10"/>
        <v>188000000</v>
      </c>
      <c r="Y24" s="9">
        <f t="shared" si="11"/>
        <v>1.2127659574468086</v>
      </c>
    </row>
    <row r="27" spans="2:27" ht="15" thickBot="1" x14ac:dyDescent="0.4"/>
    <row r="28" spans="2:27" ht="15" thickTop="1" x14ac:dyDescent="0.35">
      <c r="P28" s="45" t="s">
        <v>1</v>
      </c>
      <c r="Q28" s="46" t="s">
        <v>2</v>
      </c>
      <c r="R28" s="268" t="s">
        <v>16</v>
      </c>
      <c r="S28" s="268"/>
      <c r="T28" s="268"/>
      <c r="U28" s="268"/>
      <c r="V28" s="269"/>
      <c r="W28" s="268" t="s">
        <v>17</v>
      </c>
      <c r="X28" s="268"/>
      <c r="Y28" s="268"/>
      <c r="Z28" s="268"/>
      <c r="AA28" s="269"/>
    </row>
    <row r="29" spans="2:27" ht="44" thickBot="1" x14ac:dyDescent="0.4">
      <c r="P29" s="48">
        <v>44908.833333333336</v>
      </c>
      <c r="Q29" s="49">
        <v>0</v>
      </c>
      <c r="R29" s="50" t="s">
        <v>4</v>
      </c>
      <c r="S29" s="51" t="s">
        <v>5</v>
      </c>
      <c r="T29" s="52" t="s">
        <v>4</v>
      </c>
      <c r="U29" s="53" t="s">
        <v>6</v>
      </c>
      <c r="V29" s="54" t="s">
        <v>12</v>
      </c>
      <c r="W29" s="50" t="s">
        <v>4</v>
      </c>
      <c r="X29" s="51" t="s">
        <v>5</v>
      </c>
      <c r="Y29" s="52" t="s">
        <v>4</v>
      </c>
      <c r="Z29" s="55" t="s">
        <v>6</v>
      </c>
      <c r="AA29" s="54" t="s">
        <v>12</v>
      </c>
    </row>
    <row r="30" spans="2:27" ht="15" thickTop="1" x14ac:dyDescent="0.35">
      <c r="P30" s="58">
        <v>44909.833333333336</v>
      </c>
      <c r="Q30" s="82">
        <v>1</v>
      </c>
      <c r="R30" s="59">
        <v>1000000</v>
      </c>
      <c r="S30">
        <v>122</v>
      </c>
      <c r="T30">
        <v>1000000</v>
      </c>
      <c r="U30">
        <v>138</v>
      </c>
      <c r="V30" s="83">
        <f t="shared" ref="V30:V37" si="12">U30*T30/(S30*R30)</f>
        <v>1.1311475409836065</v>
      </c>
      <c r="W30" s="59">
        <v>1000000</v>
      </c>
      <c r="X30">
        <v>46</v>
      </c>
      <c r="Y30">
        <v>1000000</v>
      </c>
      <c r="Z30">
        <v>29</v>
      </c>
      <c r="AA30" s="83">
        <f t="shared" ref="AA30:AA37" si="13">Z30*Y30/(X30*W30)</f>
        <v>0.63043478260869568</v>
      </c>
    </row>
    <row r="31" spans="2:27" x14ac:dyDescent="0.35">
      <c r="P31" s="61">
        <v>44910.868055555555</v>
      </c>
      <c r="Q31" s="82">
        <v>2</v>
      </c>
      <c r="R31" s="59">
        <v>1000000</v>
      </c>
      <c r="S31">
        <v>292</v>
      </c>
      <c r="T31">
        <v>1000000</v>
      </c>
      <c r="U31">
        <v>284</v>
      </c>
      <c r="V31" s="83">
        <f t="shared" si="12"/>
        <v>0.9726027397260274</v>
      </c>
      <c r="W31" s="59">
        <v>1000000</v>
      </c>
      <c r="X31">
        <v>360</v>
      </c>
      <c r="Y31">
        <v>1000000</v>
      </c>
      <c r="Z31">
        <v>352</v>
      </c>
      <c r="AA31" s="83">
        <f t="shared" si="13"/>
        <v>0.97777777777777775</v>
      </c>
    </row>
    <row r="32" spans="2:27" x14ac:dyDescent="0.35">
      <c r="P32" s="61">
        <v>44911.833333333336</v>
      </c>
      <c r="Q32" s="82">
        <v>3</v>
      </c>
      <c r="R32" s="59">
        <v>1000000</v>
      </c>
      <c r="S32">
        <v>496</v>
      </c>
      <c r="T32">
        <v>1000000</v>
      </c>
      <c r="U32">
        <v>420</v>
      </c>
      <c r="V32" s="83">
        <f t="shared" si="12"/>
        <v>0.84677419354838712</v>
      </c>
      <c r="W32" s="59">
        <v>1000000</v>
      </c>
      <c r="X32">
        <v>796</v>
      </c>
      <c r="Y32">
        <v>1000000</v>
      </c>
      <c r="Z32">
        <v>344</v>
      </c>
      <c r="AA32" s="83">
        <f t="shared" si="13"/>
        <v>0.43216080402010049</v>
      </c>
    </row>
    <row r="33" spans="16:27" x14ac:dyDescent="0.35">
      <c r="P33" s="61">
        <v>44912.416666666664</v>
      </c>
      <c r="Q33" s="82">
        <v>4</v>
      </c>
      <c r="R33" s="59">
        <v>1000000</v>
      </c>
      <c r="S33">
        <v>228</v>
      </c>
      <c r="T33">
        <v>1000000</v>
      </c>
      <c r="U33">
        <v>200</v>
      </c>
      <c r="V33" s="83">
        <f t="shared" si="12"/>
        <v>0.8771929824561403</v>
      </c>
      <c r="W33" s="59">
        <v>1000000</v>
      </c>
      <c r="X33">
        <v>252</v>
      </c>
      <c r="Y33">
        <v>1000000</v>
      </c>
      <c r="Z33">
        <v>324</v>
      </c>
      <c r="AA33" s="83">
        <f t="shared" si="13"/>
        <v>1.2857142857142858</v>
      </c>
    </row>
    <row r="34" spans="16:27" x14ac:dyDescent="0.35">
      <c r="P34" s="61">
        <v>44913.833333333336</v>
      </c>
      <c r="Q34" s="82">
        <v>5</v>
      </c>
      <c r="R34" s="59">
        <v>1000000</v>
      </c>
      <c r="S34">
        <v>416</v>
      </c>
      <c r="T34">
        <v>1000000</v>
      </c>
      <c r="U34">
        <v>380</v>
      </c>
      <c r="V34" s="83">
        <f t="shared" si="12"/>
        <v>0.91346153846153844</v>
      </c>
      <c r="W34" s="59">
        <v>1000000</v>
      </c>
      <c r="X34">
        <v>520</v>
      </c>
      <c r="Y34">
        <v>1000000</v>
      </c>
      <c r="Z34">
        <v>588</v>
      </c>
      <c r="AA34" s="83">
        <f t="shared" si="13"/>
        <v>1.1307692307692307</v>
      </c>
    </row>
    <row r="35" spans="16:27" x14ac:dyDescent="0.35">
      <c r="P35" s="61">
        <v>44914.8125</v>
      </c>
      <c r="Q35" s="82">
        <v>6</v>
      </c>
      <c r="R35" s="59">
        <v>1000000</v>
      </c>
      <c r="S35">
        <v>588</v>
      </c>
      <c r="T35">
        <v>1000000</v>
      </c>
      <c r="U35">
        <v>480</v>
      </c>
      <c r="V35" s="83">
        <f t="shared" si="12"/>
        <v>0.81632653061224492</v>
      </c>
      <c r="W35" s="59">
        <v>1000000</v>
      </c>
      <c r="X35">
        <v>512</v>
      </c>
      <c r="Y35">
        <v>1000000</v>
      </c>
      <c r="Z35">
        <v>536</v>
      </c>
      <c r="AA35" s="83">
        <f t="shared" si="13"/>
        <v>1.046875</v>
      </c>
    </row>
    <row r="36" spans="16:27" x14ac:dyDescent="0.35">
      <c r="P36" s="61">
        <v>44915.854166666664</v>
      </c>
      <c r="Q36" s="82">
        <v>7</v>
      </c>
      <c r="R36" s="59">
        <v>1000000</v>
      </c>
      <c r="S36">
        <v>624</v>
      </c>
      <c r="T36">
        <v>1000000</v>
      </c>
      <c r="U36">
        <v>492</v>
      </c>
      <c r="V36" s="83">
        <f t="shared" si="12"/>
        <v>0.78846153846153844</v>
      </c>
      <c r="W36" s="59">
        <v>1000000</v>
      </c>
      <c r="X36">
        <v>458</v>
      </c>
      <c r="Y36">
        <v>1000000</v>
      </c>
      <c r="Z36">
        <v>372</v>
      </c>
      <c r="AA36" s="83">
        <f t="shared" si="13"/>
        <v>0.81222707423580787</v>
      </c>
    </row>
    <row r="37" spans="16:27" x14ac:dyDescent="0.35">
      <c r="P37" s="61">
        <v>44916.833333333336</v>
      </c>
      <c r="Q37" s="82">
        <v>8</v>
      </c>
      <c r="R37" s="59">
        <v>1000000</v>
      </c>
      <c r="S37">
        <v>256</v>
      </c>
      <c r="T37">
        <v>1000000</v>
      </c>
      <c r="U37">
        <v>212</v>
      </c>
      <c r="V37" s="83">
        <f t="shared" si="12"/>
        <v>0.828125</v>
      </c>
      <c r="W37" s="59">
        <v>1000000</v>
      </c>
      <c r="X37">
        <v>222</v>
      </c>
      <c r="Y37">
        <v>1000000</v>
      </c>
      <c r="Z37">
        <v>172</v>
      </c>
      <c r="AA37" s="83">
        <f t="shared" si="13"/>
        <v>0.77477477477477474</v>
      </c>
    </row>
    <row r="38" spans="16:27" x14ac:dyDescent="0.35">
      <c r="P38" s="61">
        <v>44917.8125</v>
      </c>
      <c r="Q38" s="82">
        <v>9</v>
      </c>
      <c r="R38" s="59">
        <v>1000000</v>
      </c>
      <c r="S38"/>
      <c r="T38">
        <v>1000000</v>
      </c>
      <c r="U38"/>
      <c r="V38" s="43"/>
      <c r="W38" s="59">
        <v>1000000</v>
      </c>
      <c r="X38"/>
      <c r="Y38">
        <v>1000000</v>
      </c>
      <c r="Z38"/>
      <c r="AA38" s="43"/>
    </row>
  </sheetData>
  <mergeCells count="4">
    <mergeCell ref="D2:O2"/>
    <mergeCell ref="P2:Y2"/>
    <mergeCell ref="R28:V28"/>
    <mergeCell ref="W28:AA28"/>
  </mergeCells>
  <pageMargins left="0.7" right="0.7" top="0.75" bottom="0.75" header="0.3" footer="0.3"/>
  <pageSetup paperSize="9" firstPageNumber="2147483648" orientation="portrait" horizontalDpi="2147483648" verticalDpi="2147483648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K23"/>
  <sheetViews>
    <sheetView topLeftCell="A2" workbookViewId="0">
      <selection activeCell="D27" sqref="D27"/>
    </sheetView>
  </sheetViews>
  <sheetFormatPr defaultRowHeight="14.5" x14ac:dyDescent="0.35"/>
  <sheetData>
    <row r="1" spans="2:11" x14ac:dyDescent="0.35">
      <c r="B1" t="s">
        <v>19</v>
      </c>
      <c r="C1" t="s">
        <v>20</v>
      </c>
      <c r="D1" t="s">
        <v>21</v>
      </c>
      <c r="F1" t="s">
        <v>19</v>
      </c>
      <c r="J1" t="s">
        <v>22</v>
      </c>
      <c r="K1" t="s">
        <v>23</v>
      </c>
    </row>
    <row r="2" spans="2:11" x14ac:dyDescent="0.35">
      <c r="B2">
        <v>0</v>
      </c>
      <c r="C2" s="87">
        <v>1</v>
      </c>
      <c r="D2" s="87">
        <v>1</v>
      </c>
      <c r="I2">
        <v>0</v>
      </c>
      <c r="J2" s="87">
        <v>1</v>
      </c>
      <c r="K2" s="87">
        <v>1</v>
      </c>
    </row>
    <row r="3" spans="2:11" x14ac:dyDescent="0.35">
      <c r="B3">
        <v>1.0416666666642413</v>
      </c>
      <c r="C3" s="87">
        <v>0.02</v>
      </c>
      <c r="D3" s="87">
        <v>0.90476190476190477</v>
      </c>
      <c r="I3">
        <v>1</v>
      </c>
      <c r="J3" s="87">
        <v>1.1311475409836065</v>
      </c>
      <c r="K3" s="87">
        <v>0.63043478260869568</v>
      </c>
    </row>
    <row r="4" spans="2:11" x14ac:dyDescent="0.35">
      <c r="B4">
        <v>2</v>
      </c>
      <c r="C4" s="87">
        <v>5.1657754010695188E-2</v>
      </c>
      <c r="D4" s="87">
        <v>0.73796791443850263</v>
      </c>
      <c r="I4">
        <v>2</v>
      </c>
      <c r="J4" s="87">
        <v>0.9726027397260274</v>
      </c>
      <c r="K4" s="87">
        <v>0.97777777777777775</v>
      </c>
    </row>
    <row r="5" spans="2:11" x14ac:dyDescent="0.35">
      <c r="B5">
        <v>2.9791666666642413</v>
      </c>
      <c r="C5" s="87">
        <v>5.7383966244725741E-2</v>
      </c>
      <c r="D5" s="87">
        <v>0.71179039301310043</v>
      </c>
      <c r="I5">
        <v>3</v>
      </c>
      <c r="J5" s="87">
        <v>0.84677419354838712</v>
      </c>
      <c r="K5" s="87">
        <v>0.43216080402010049</v>
      </c>
    </row>
    <row r="6" spans="2:11" x14ac:dyDescent="0.35">
      <c r="B6">
        <v>3.9791666666642413</v>
      </c>
      <c r="C6" s="87">
        <v>7.8974358974358977E-2</v>
      </c>
      <c r="D6" s="87">
        <v>0.73611111111111116</v>
      </c>
      <c r="I6">
        <v>4</v>
      </c>
      <c r="J6" s="87">
        <v>0.8771929824561403</v>
      </c>
      <c r="K6" s="87">
        <v>1.2857142857142858</v>
      </c>
    </row>
    <row r="7" spans="2:11" x14ac:dyDescent="0.35">
      <c r="B7">
        <v>5</v>
      </c>
      <c r="C7" s="87">
        <v>6.2650602409638559E-2</v>
      </c>
      <c r="D7" s="87">
        <v>0.84782608695652173</v>
      </c>
      <c r="I7">
        <v>5</v>
      </c>
      <c r="J7" s="87">
        <v>0.91346153846153844</v>
      </c>
      <c r="K7" s="87">
        <v>1.1307692307692307</v>
      </c>
    </row>
    <row r="8" spans="2:11" x14ac:dyDescent="0.35">
      <c r="B8">
        <v>7.0416666666642413</v>
      </c>
      <c r="C8" s="87">
        <v>1.6E-2</v>
      </c>
      <c r="D8" s="87">
        <v>0.84615384615384615</v>
      </c>
      <c r="I8">
        <v>6</v>
      </c>
      <c r="J8" s="87">
        <v>0.81632653061224492</v>
      </c>
      <c r="K8" s="87">
        <v>1.046875</v>
      </c>
    </row>
    <row r="9" spans="2:11" x14ac:dyDescent="0.35">
      <c r="B9">
        <v>8.0416666666642413</v>
      </c>
      <c r="C9" s="87">
        <v>1.1971830985915493E-2</v>
      </c>
      <c r="D9" s="87">
        <v>0.8854961832061069</v>
      </c>
      <c r="I9">
        <v>7</v>
      </c>
      <c r="J9" s="87">
        <v>0.78846153846153844</v>
      </c>
      <c r="K9" s="87">
        <v>0.81222707423580787</v>
      </c>
    </row>
    <row r="10" spans="2:11" x14ac:dyDescent="0.35">
      <c r="B10">
        <v>9.0208333333357587</v>
      </c>
      <c r="C10" s="87">
        <v>1.396078431372549E-2</v>
      </c>
      <c r="D10" s="87">
        <v>0.72440944881889768</v>
      </c>
      <c r="I10">
        <v>8</v>
      </c>
      <c r="J10" s="87">
        <v>0.828125</v>
      </c>
      <c r="K10" s="87">
        <v>0.77477477477477474</v>
      </c>
    </row>
    <row r="11" spans="2:11" x14ac:dyDescent="0.35">
      <c r="B11">
        <v>10.041666666664241</v>
      </c>
      <c r="C11" s="87">
        <v>1.090909090909091E-2</v>
      </c>
      <c r="D11" s="87">
        <v>0.95454545454545459</v>
      </c>
      <c r="I11">
        <v>9</v>
      </c>
    </row>
    <row r="12" spans="2:11" x14ac:dyDescent="0.35">
      <c r="B12">
        <v>11.020833333335759</v>
      </c>
      <c r="C12" s="87">
        <v>5.5474452554744522E-3</v>
      </c>
      <c r="D12" s="87">
        <v>0.94690265486725667</v>
      </c>
    </row>
    <row r="13" spans="2:11" x14ac:dyDescent="0.35">
      <c r="B13">
        <v>12</v>
      </c>
      <c r="C13" s="87">
        <v>2.425531914893617E-2</v>
      </c>
      <c r="D13" s="87">
        <v>1.641025641025641</v>
      </c>
    </row>
    <row r="14" spans="2:11" x14ac:dyDescent="0.35">
      <c r="B14">
        <v>14.041666666664241</v>
      </c>
      <c r="C14" s="87">
        <v>2.5098039215686273E-2</v>
      </c>
      <c r="D14" s="87">
        <v>0.98936170212765961</v>
      </c>
    </row>
    <row r="15" spans="2:11" x14ac:dyDescent="0.35">
      <c r="B15">
        <v>15.020833333335759</v>
      </c>
      <c r="C15" s="87">
        <v>6.6233766233766228E-2</v>
      </c>
      <c r="D15" s="87">
        <v>1.2344827586206897</v>
      </c>
    </row>
    <row r="16" spans="2:11" x14ac:dyDescent="0.35">
      <c r="B16">
        <v>16.020833333335759</v>
      </c>
      <c r="C16" s="87">
        <v>6.6393442622950816E-3</v>
      </c>
      <c r="D16" s="87">
        <v>2.1639344262295084</v>
      </c>
    </row>
    <row r="17" spans="2:4" x14ac:dyDescent="0.35">
      <c r="B17" s="80">
        <v>17</v>
      </c>
      <c r="C17" s="87"/>
      <c r="D17" s="87">
        <v>1.0338983050847457</v>
      </c>
    </row>
    <row r="18" spans="2:4" x14ac:dyDescent="0.35">
      <c r="B18" s="40">
        <v>18</v>
      </c>
      <c r="C18" s="87"/>
      <c r="D18" s="87">
        <v>1.5851851851851853</v>
      </c>
    </row>
    <row r="19" spans="2:4" x14ac:dyDescent="0.35">
      <c r="B19" s="80">
        <v>19</v>
      </c>
      <c r="C19" s="87"/>
      <c r="D19" s="87">
        <v>0.79470198675496684</v>
      </c>
    </row>
    <row r="20" spans="2:4" x14ac:dyDescent="0.35">
      <c r="B20" s="40">
        <v>20</v>
      </c>
      <c r="C20" s="87"/>
      <c r="D20" s="87">
        <v>0.94615384615384612</v>
      </c>
    </row>
    <row r="21" spans="2:4" x14ac:dyDescent="0.35">
      <c r="B21" s="41">
        <v>21</v>
      </c>
      <c r="C21" s="87"/>
      <c r="D21" s="87">
        <v>1.5652173913043479</v>
      </c>
    </row>
    <row r="22" spans="2:4" x14ac:dyDescent="0.35">
      <c r="B22" s="40">
        <v>22</v>
      </c>
      <c r="C22" s="87"/>
      <c r="D22" s="87">
        <v>1.1205673758865249</v>
      </c>
    </row>
    <row r="23" spans="2:4" x14ac:dyDescent="0.35">
      <c r="B23" s="41">
        <v>23</v>
      </c>
      <c r="C23" s="87"/>
      <c r="D23" s="87">
        <v>1.2127659574468086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R28"/>
  <sheetViews>
    <sheetView topLeftCell="B1" zoomScale="85" zoomScaleNormal="85" workbookViewId="0">
      <selection activeCell="A2" sqref="A2:M11"/>
    </sheetView>
  </sheetViews>
  <sheetFormatPr defaultRowHeight="14.5" x14ac:dyDescent="0.35"/>
  <cols>
    <col min="1" max="1" width="31.54296875" style="1" customWidth="1"/>
    <col min="2" max="2" width="24" customWidth="1"/>
    <col min="3" max="3" width="34" customWidth="1"/>
    <col min="4" max="4" width="13.81640625" customWidth="1"/>
    <col min="6" max="7" width="14" customWidth="1"/>
    <col min="8" max="8" width="10.54296875" style="43" customWidth="1"/>
    <col min="9" max="9" width="14.81640625" customWidth="1"/>
    <col min="10" max="10" width="9.54296875" customWidth="1"/>
    <col min="11" max="11" width="13" customWidth="1"/>
    <col min="12" max="12" width="11.54296875" customWidth="1"/>
    <col min="13" max="13" width="11.54296875" style="43" customWidth="1"/>
    <col min="14" max="14" width="14.81640625" customWidth="1"/>
    <col min="15" max="15" width="12.54296875" customWidth="1"/>
    <col min="16" max="16" width="13.453125" customWidth="1"/>
    <col min="17" max="17" width="13" customWidth="1"/>
    <col min="18" max="18" width="12" customWidth="1"/>
  </cols>
  <sheetData>
    <row r="2" spans="1:18" x14ac:dyDescent="0.35">
      <c r="A2" s="44" t="s">
        <v>0</v>
      </c>
      <c r="B2" s="45" t="s">
        <v>1</v>
      </c>
      <c r="C2" s="46" t="s">
        <v>2</v>
      </c>
      <c r="D2" s="268" t="s">
        <v>16</v>
      </c>
      <c r="E2" s="268"/>
      <c r="F2" s="268"/>
      <c r="G2" s="268"/>
      <c r="H2" s="269"/>
      <c r="I2" s="268" t="s">
        <v>17</v>
      </c>
      <c r="J2" s="268"/>
      <c r="K2" s="268"/>
      <c r="L2" s="268"/>
      <c r="M2" s="269"/>
      <c r="N2" s="270" t="s">
        <v>3</v>
      </c>
      <c r="O2" s="268"/>
      <c r="P2" s="268"/>
      <c r="Q2" s="268"/>
      <c r="R2" s="271"/>
    </row>
    <row r="3" spans="1:18" ht="29" x14ac:dyDescent="0.35">
      <c r="A3" s="47" t="s">
        <v>9</v>
      </c>
      <c r="B3" s="48">
        <v>44908.833333333336</v>
      </c>
      <c r="C3" s="49">
        <v>0</v>
      </c>
      <c r="D3" s="50" t="s">
        <v>4</v>
      </c>
      <c r="E3" s="51" t="s">
        <v>5</v>
      </c>
      <c r="F3" s="52" t="s">
        <v>4</v>
      </c>
      <c r="G3" s="53" t="s">
        <v>6</v>
      </c>
      <c r="H3" s="54" t="s">
        <v>12</v>
      </c>
      <c r="I3" s="50" t="s">
        <v>4</v>
      </c>
      <c r="J3" s="51" t="s">
        <v>5</v>
      </c>
      <c r="K3" s="52" t="s">
        <v>4</v>
      </c>
      <c r="L3" s="55" t="s">
        <v>6</v>
      </c>
      <c r="M3" s="54" t="s">
        <v>12</v>
      </c>
      <c r="N3" s="50" t="s">
        <v>4</v>
      </c>
      <c r="O3" s="51" t="s">
        <v>5</v>
      </c>
      <c r="P3" s="52" t="s">
        <v>4</v>
      </c>
      <c r="Q3" s="55" t="s">
        <v>6</v>
      </c>
      <c r="R3" s="56" t="s">
        <v>12</v>
      </c>
    </row>
    <row r="4" spans="1:18" x14ac:dyDescent="0.35">
      <c r="A4" s="57"/>
      <c r="B4" s="58">
        <v>44909.833333333336</v>
      </c>
      <c r="C4" s="82">
        <f t="shared" ref="C4:C9" si="0">B4-$B$3</f>
        <v>1</v>
      </c>
      <c r="D4" s="59">
        <v>1000000</v>
      </c>
      <c r="E4">
        <v>122</v>
      </c>
      <c r="F4">
        <v>1000000</v>
      </c>
      <c r="G4">
        <v>138</v>
      </c>
      <c r="H4" s="83">
        <f t="shared" ref="H4:H9" si="1">G4*F4/(E4*D4)</f>
        <v>1.1311475409836065</v>
      </c>
      <c r="I4" s="59">
        <v>1000000</v>
      </c>
      <c r="J4">
        <v>46</v>
      </c>
      <c r="K4">
        <v>1000000</v>
      </c>
      <c r="L4">
        <v>29</v>
      </c>
      <c r="M4" s="83">
        <f t="shared" ref="M4:M9" si="2">L4*K4/(J4*I4)</f>
        <v>0.63043478260869568</v>
      </c>
      <c r="N4" s="59"/>
      <c r="R4" s="60"/>
    </row>
    <row r="5" spans="1:18" x14ac:dyDescent="0.35">
      <c r="A5" s="57"/>
      <c r="B5" s="61">
        <v>44910.868055555555</v>
      </c>
      <c r="C5" s="82">
        <f t="shared" si="0"/>
        <v>2.0347222222189885</v>
      </c>
      <c r="D5" s="59">
        <v>1000000</v>
      </c>
      <c r="E5">
        <v>292</v>
      </c>
      <c r="F5">
        <v>1000000</v>
      </c>
      <c r="G5">
        <v>284</v>
      </c>
      <c r="H5" s="83">
        <f t="shared" si="1"/>
        <v>0.9726027397260274</v>
      </c>
      <c r="I5" s="59">
        <v>1000000</v>
      </c>
      <c r="J5">
        <v>360</v>
      </c>
      <c r="K5">
        <v>1000000</v>
      </c>
      <c r="L5">
        <v>352</v>
      </c>
      <c r="M5" s="83">
        <f t="shared" si="2"/>
        <v>0.97777777777777775</v>
      </c>
      <c r="N5" s="59">
        <v>1000000</v>
      </c>
      <c r="O5">
        <f>183*4</f>
        <v>732</v>
      </c>
      <c r="P5">
        <v>1000000</v>
      </c>
      <c r="Q5">
        <f>177*4</f>
        <v>708</v>
      </c>
      <c r="R5" s="62">
        <f t="shared" ref="R5:R11" si="3">Q5*P5/(O5*N5)</f>
        <v>0.96721311475409832</v>
      </c>
    </row>
    <row r="6" spans="1:18" x14ac:dyDescent="0.35">
      <c r="A6" s="57"/>
      <c r="B6" s="61">
        <v>44911.833333333336</v>
      </c>
      <c r="C6" s="82">
        <f t="shared" si="0"/>
        <v>3</v>
      </c>
      <c r="D6" s="59">
        <v>1000000</v>
      </c>
      <c r="E6">
        <v>496</v>
      </c>
      <c r="F6">
        <v>1000000</v>
      </c>
      <c r="G6">
        <v>420</v>
      </c>
      <c r="H6" s="83">
        <f t="shared" si="1"/>
        <v>0.84677419354838712</v>
      </c>
      <c r="I6" s="59">
        <v>1000000</v>
      </c>
      <c r="J6">
        <v>796</v>
      </c>
      <c r="K6">
        <v>1000000</v>
      </c>
      <c r="L6">
        <v>344</v>
      </c>
      <c r="M6" s="83">
        <f t="shared" si="2"/>
        <v>0.43216080402010049</v>
      </c>
      <c r="N6" s="59">
        <v>1000000</v>
      </c>
      <c r="O6">
        <v>856</v>
      </c>
      <c r="P6">
        <v>1000000</v>
      </c>
      <c r="Q6">
        <v>540</v>
      </c>
      <c r="R6" s="62">
        <f t="shared" si="3"/>
        <v>0.63084112149532712</v>
      </c>
    </row>
    <row r="7" spans="1:18" x14ac:dyDescent="0.35">
      <c r="A7" s="57" t="s">
        <v>9</v>
      </c>
      <c r="B7" s="61">
        <v>44912.416666666664</v>
      </c>
      <c r="C7" s="82">
        <f t="shared" si="0"/>
        <v>3.5833333333284827</v>
      </c>
      <c r="D7" s="59">
        <v>1000000</v>
      </c>
      <c r="E7">
        <v>228</v>
      </c>
      <c r="F7">
        <v>1000000</v>
      </c>
      <c r="G7">
        <v>200</v>
      </c>
      <c r="H7" s="83">
        <f t="shared" si="1"/>
        <v>0.8771929824561403</v>
      </c>
      <c r="I7" s="59">
        <v>1000000</v>
      </c>
      <c r="J7">
        <v>252</v>
      </c>
      <c r="K7">
        <v>1000000</v>
      </c>
      <c r="L7">
        <v>324</v>
      </c>
      <c r="M7" s="83">
        <f t="shared" si="2"/>
        <v>1.2857142857142858</v>
      </c>
      <c r="N7" s="59">
        <v>1000000</v>
      </c>
      <c r="O7">
        <v>480</v>
      </c>
      <c r="P7">
        <v>1000000</v>
      </c>
      <c r="Q7">
        <v>604</v>
      </c>
      <c r="R7" s="62">
        <f t="shared" si="3"/>
        <v>1.2583333333333333</v>
      </c>
    </row>
    <row r="8" spans="1:18" x14ac:dyDescent="0.35">
      <c r="A8" s="57" t="s">
        <v>9</v>
      </c>
      <c r="B8" s="61">
        <v>44913.833333333336</v>
      </c>
      <c r="C8" s="82">
        <f t="shared" si="0"/>
        <v>5</v>
      </c>
      <c r="D8" s="59">
        <v>1000000</v>
      </c>
      <c r="E8">
        <v>416</v>
      </c>
      <c r="F8">
        <v>1000000</v>
      </c>
      <c r="G8">
        <v>380</v>
      </c>
      <c r="H8" s="83">
        <f t="shared" si="1"/>
        <v>0.91346153846153844</v>
      </c>
      <c r="I8" s="59">
        <v>1000000</v>
      </c>
      <c r="J8">
        <v>520</v>
      </c>
      <c r="K8">
        <v>1000000</v>
      </c>
      <c r="L8">
        <v>588</v>
      </c>
      <c r="M8" s="83">
        <f t="shared" si="2"/>
        <v>1.1307692307692307</v>
      </c>
      <c r="N8" s="59">
        <v>1000000</v>
      </c>
      <c r="O8">
        <v>492</v>
      </c>
      <c r="P8">
        <v>1000000</v>
      </c>
      <c r="Q8">
        <v>520</v>
      </c>
      <c r="R8" s="62">
        <f t="shared" si="3"/>
        <v>1.056910569105691</v>
      </c>
    </row>
    <row r="9" spans="1:18" x14ac:dyDescent="0.35">
      <c r="A9" s="57" t="s">
        <v>9</v>
      </c>
      <c r="B9" s="61">
        <v>44914.8125</v>
      </c>
      <c r="C9" s="82">
        <f t="shared" si="0"/>
        <v>5.9791666666642413</v>
      </c>
      <c r="D9" s="59">
        <v>1000000</v>
      </c>
      <c r="E9">
        <v>588</v>
      </c>
      <c r="F9">
        <v>1000000</v>
      </c>
      <c r="G9">
        <v>480</v>
      </c>
      <c r="H9" s="83">
        <f t="shared" si="1"/>
        <v>0.81632653061224492</v>
      </c>
      <c r="I9" s="59">
        <v>1000000</v>
      </c>
      <c r="J9">
        <v>512</v>
      </c>
      <c r="K9">
        <v>1000000</v>
      </c>
      <c r="L9">
        <v>536</v>
      </c>
      <c r="M9" s="83">
        <f t="shared" si="2"/>
        <v>1.046875</v>
      </c>
      <c r="N9" s="59">
        <v>1000000</v>
      </c>
      <c r="O9">
        <v>432</v>
      </c>
      <c r="P9">
        <v>1000000</v>
      </c>
      <c r="Q9">
        <v>276</v>
      </c>
      <c r="R9" s="62">
        <f t="shared" si="3"/>
        <v>0.63888888888888884</v>
      </c>
    </row>
    <row r="10" spans="1:18" x14ac:dyDescent="0.35">
      <c r="A10" s="57" t="s">
        <v>9</v>
      </c>
      <c r="B10" s="61">
        <v>44915.854166666664</v>
      </c>
      <c r="C10" s="82">
        <f>B10-$B$3</f>
        <v>7.0208333333284827</v>
      </c>
      <c r="D10" s="59">
        <v>1000000</v>
      </c>
      <c r="E10">
        <v>624</v>
      </c>
      <c r="F10">
        <v>1000000</v>
      </c>
      <c r="G10">
        <v>492</v>
      </c>
      <c r="H10" s="83">
        <f>G10*F10/(E10*D10)</f>
        <v>0.78846153846153844</v>
      </c>
      <c r="I10" s="59">
        <v>1000000</v>
      </c>
      <c r="J10">
        <v>458</v>
      </c>
      <c r="K10">
        <v>1000000</v>
      </c>
      <c r="L10">
        <v>372</v>
      </c>
      <c r="M10" s="83">
        <f>L10*K10/(J10*I10)</f>
        <v>0.81222707423580787</v>
      </c>
      <c r="N10" s="59">
        <v>1000000</v>
      </c>
      <c r="O10">
        <v>632</v>
      </c>
      <c r="P10">
        <v>1000000</v>
      </c>
      <c r="Q10">
        <v>564</v>
      </c>
      <c r="R10" s="62">
        <f t="shared" si="3"/>
        <v>0.89240506329113922</v>
      </c>
    </row>
    <row r="11" spans="1:18" x14ac:dyDescent="0.35">
      <c r="A11" s="57" t="s">
        <v>9</v>
      </c>
      <c r="B11" s="61">
        <v>44916.833333333336</v>
      </c>
      <c r="C11" s="82">
        <f>B11-$B$3</f>
        <v>8</v>
      </c>
      <c r="D11" s="59">
        <v>1000000</v>
      </c>
      <c r="E11">
        <v>256</v>
      </c>
      <c r="F11">
        <v>1000000</v>
      </c>
      <c r="G11">
        <v>212</v>
      </c>
      <c r="H11" s="83">
        <f>G11*F11/(E11*D11)</f>
        <v>0.828125</v>
      </c>
      <c r="I11" s="59">
        <v>1000000</v>
      </c>
      <c r="J11">
        <v>222</v>
      </c>
      <c r="K11">
        <v>1000000</v>
      </c>
      <c r="L11">
        <v>172</v>
      </c>
      <c r="M11" s="83">
        <f>L11*K11/(J11*I11)</f>
        <v>0.77477477477477474</v>
      </c>
      <c r="N11" s="59">
        <v>1000000</v>
      </c>
      <c r="O11">
        <v>228</v>
      </c>
      <c r="P11">
        <v>1000000</v>
      </c>
      <c r="Q11">
        <v>188</v>
      </c>
      <c r="R11" s="62">
        <f t="shared" si="3"/>
        <v>0.82456140350877194</v>
      </c>
    </row>
    <row r="12" spans="1:18" x14ac:dyDescent="0.35">
      <c r="A12" s="57" t="s">
        <v>13</v>
      </c>
      <c r="B12" s="61">
        <v>44917.8125</v>
      </c>
      <c r="C12" s="82">
        <f>B12-$B$3</f>
        <v>8.9791666666642413</v>
      </c>
      <c r="D12" s="59">
        <v>1000000</v>
      </c>
      <c r="F12">
        <v>1000000</v>
      </c>
      <c r="I12" s="59">
        <v>1000000</v>
      </c>
      <c r="K12">
        <v>1000000</v>
      </c>
      <c r="N12" s="59">
        <v>1000000</v>
      </c>
      <c r="P12">
        <v>1000000</v>
      </c>
    </row>
    <row r="13" spans="1:18" x14ac:dyDescent="0.35">
      <c r="A13" s="57"/>
      <c r="B13" s="61"/>
    </row>
    <row r="14" spans="1:18" x14ac:dyDescent="0.35">
      <c r="A14" s="57"/>
      <c r="B14" s="61"/>
    </row>
    <row r="15" spans="1:18" x14ac:dyDescent="0.35">
      <c r="A15" s="57"/>
      <c r="B15" s="61"/>
    </row>
    <row r="16" spans="1:18" x14ac:dyDescent="0.35">
      <c r="B16" s="11"/>
    </row>
    <row r="17" spans="2:2" x14ac:dyDescent="0.35">
      <c r="B17" s="11"/>
    </row>
    <row r="18" spans="2:2" x14ac:dyDescent="0.35">
      <c r="B18" s="11"/>
    </row>
    <row r="19" spans="2:2" x14ac:dyDescent="0.35">
      <c r="B19" s="11"/>
    </row>
    <row r="20" spans="2:2" x14ac:dyDescent="0.35">
      <c r="B20" s="11"/>
    </row>
    <row r="21" spans="2:2" x14ac:dyDescent="0.35">
      <c r="B21" s="11"/>
    </row>
    <row r="22" spans="2:2" x14ac:dyDescent="0.35">
      <c r="B22" s="11"/>
    </row>
    <row r="23" spans="2:2" x14ac:dyDescent="0.35">
      <c r="B23" s="11"/>
    </row>
    <row r="24" spans="2:2" x14ac:dyDescent="0.35">
      <c r="B24" s="11"/>
    </row>
    <row r="25" spans="2:2" x14ac:dyDescent="0.35">
      <c r="B25" s="11"/>
    </row>
    <row r="26" spans="2:2" x14ac:dyDescent="0.35">
      <c r="B26" s="11"/>
    </row>
    <row r="27" spans="2:2" x14ac:dyDescent="0.35">
      <c r="B27" s="11"/>
    </row>
    <row r="28" spans="2:2" x14ac:dyDescent="0.35">
      <c r="B28" s="11"/>
    </row>
  </sheetData>
  <mergeCells count="3">
    <mergeCell ref="D2:H2"/>
    <mergeCell ref="I2:M2"/>
    <mergeCell ref="N2:R2"/>
  </mergeCells>
  <pageMargins left="0.70078740157480324" right="0.70078740157480324" top="0.75196850393700787" bottom="0.75196850393700787" header="0.3" footer="0.3"/>
  <pageSetup paperSize="9" firstPageNumber="2147483648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B42"/>
  <sheetViews>
    <sheetView tabSelected="1" topLeftCell="A4" zoomScaleNormal="100" workbookViewId="0">
      <selection activeCell="J2" sqref="J2:N2"/>
    </sheetView>
  </sheetViews>
  <sheetFormatPr defaultRowHeight="14.5" x14ac:dyDescent="0.35"/>
  <cols>
    <col min="1" max="1" width="16.81640625" bestFit="1" customWidth="1"/>
    <col min="2" max="2" width="14.1796875" bestFit="1" customWidth="1"/>
    <col min="3" max="3" width="22.453125" bestFit="1" customWidth="1"/>
    <col min="4" max="5" width="12.81640625" customWidth="1"/>
    <col min="6" max="6" width="14.453125" customWidth="1"/>
    <col min="7" max="7" width="13.81640625" customWidth="1"/>
    <col min="8" max="8" width="14.1796875" customWidth="1"/>
    <col min="10" max="10" width="16.81640625" customWidth="1"/>
    <col min="11" max="12" width="13.54296875" customWidth="1"/>
    <col min="13" max="13" width="16.54296875" customWidth="1"/>
    <col min="14" max="14" width="11.81640625" customWidth="1"/>
    <col min="16" max="16" width="13.1796875" bestFit="1" customWidth="1"/>
    <col min="17" max="17" width="22.453125" bestFit="1" customWidth="1"/>
    <col min="18" max="18" width="15.54296875" customWidth="1"/>
    <col min="19" max="19" width="13.453125" customWidth="1"/>
    <col min="20" max="20" width="15.81640625" customWidth="1"/>
    <col min="21" max="21" width="14.453125" customWidth="1"/>
    <col min="22" max="25" width="12.81640625" customWidth="1"/>
    <col min="26" max="26" width="14.54296875" customWidth="1"/>
    <col min="27" max="27" width="13.54296875" customWidth="1"/>
    <col min="28" max="28" width="16.81640625" customWidth="1"/>
  </cols>
  <sheetData>
    <row r="1" spans="1:28" ht="15" thickBot="1" x14ac:dyDescent="0.4">
      <c r="A1" s="181"/>
      <c r="B1" s="2"/>
      <c r="C1" s="232"/>
      <c r="D1" s="216"/>
      <c r="E1" s="21"/>
      <c r="F1" s="21"/>
      <c r="G1" s="21"/>
      <c r="H1" s="233"/>
      <c r="I1" s="185"/>
      <c r="J1" s="26"/>
      <c r="K1" s="21"/>
      <c r="L1" s="216"/>
      <c r="M1" s="21"/>
      <c r="N1" s="217"/>
      <c r="W1" s="198"/>
    </row>
    <row r="2" spans="1:28" ht="15" thickBot="1" x14ac:dyDescent="0.4">
      <c r="A2" s="231"/>
      <c r="B2" s="234" t="s">
        <v>1</v>
      </c>
      <c r="C2" s="235" t="s">
        <v>2</v>
      </c>
      <c r="D2" s="273" t="s">
        <v>35</v>
      </c>
      <c r="E2" s="273"/>
      <c r="F2" s="273"/>
      <c r="G2" s="273"/>
      <c r="H2" s="274"/>
      <c r="I2" s="187"/>
      <c r="J2" s="272" t="s">
        <v>36</v>
      </c>
      <c r="K2" s="273"/>
      <c r="L2" s="273"/>
      <c r="M2" s="273"/>
      <c r="N2" s="274"/>
      <c r="P2" s="113" t="s">
        <v>1</v>
      </c>
      <c r="Q2" s="114" t="s">
        <v>2</v>
      </c>
      <c r="R2" s="272" t="s">
        <v>22</v>
      </c>
      <c r="S2" s="273"/>
      <c r="T2" s="273"/>
      <c r="U2" s="273"/>
      <c r="V2" s="274"/>
      <c r="W2" s="187"/>
      <c r="X2" s="275" t="s">
        <v>23</v>
      </c>
      <c r="Y2" s="276"/>
      <c r="Z2" s="276"/>
      <c r="AA2" s="276"/>
      <c r="AB2" s="277"/>
    </row>
    <row r="3" spans="1:28" ht="59" thickTop="1" thickBot="1" x14ac:dyDescent="0.4">
      <c r="A3" s="262" t="s">
        <v>34</v>
      </c>
      <c r="B3" s="212">
        <v>44893.8125</v>
      </c>
      <c r="C3" s="110">
        <v>0</v>
      </c>
      <c r="D3" s="111" t="s">
        <v>29</v>
      </c>
      <c r="E3" s="197" t="s">
        <v>27</v>
      </c>
      <c r="F3" s="111" t="s">
        <v>30</v>
      </c>
      <c r="G3" s="197" t="s">
        <v>28</v>
      </c>
      <c r="H3" s="200" t="s">
        <v>7</v>
      </c>
      <c r="I3" s="186"/>
      <c r="J3" s="199" t="s">
        <v>29</v>
      </c>
      <c r="K3" s="197" t="s">
        <v>27</v>
      </c>
      <c r="L3" s="111" t="s">
        <v>30</v>
      </c>
      <c r="M3" s="197" t="s">
        <v>28</v>
      </c>
      <c r="N3" s="200" t="s">
        <v>7</v>
      </c>
      <c r="P3" s="109">
        <v>44908.833333333336</v>
      </c>
      <c r="Q3" s="213">
        <v>0</v>
      </c>
      <c r="R3" s="199" t="s">
        <v>29</v>
      </c>
      <c r="S3" s="197" t="s">
        <v>27</v>
      </c>
      <c r="T3" s="111" t="s">
        <v>30</v>
      </c>
      <c r="U3" s="197" t="s">
        <v>28</v>
      </c>
      <c r="V3" s="200" t="s">
        <v>7</v>
      </c>
      <c r="W3" s="188"/>
      <c r="X3" s="199" t="s">
        <v>29</v>
      </c>
      <c r="Y3" s="197" t="s">
        <v>27</v>
      </c>
      <c r="Z3" s="111" t="s">
        <v>30</v>
      </c>
      <c r="AA3" s="197" t="s">
        <v>28</v>
      </c>
      <c r="AB3" s="200" t="s">
        <v>7</v>
      </c>
    </row>
    <row r="4" spans="1:28" ht="15" thickTop="1" x14ac:dyDescent="0.35">
      <c r="A4" s="182"/>
      <c r="B4" s="236">
        <v>44894.854166666664</v>
      </c>
      <c r="C4" s="106">
        <f t="shared" ref="C4:C18" si="0">B4-$B$3</f>
        <v>1.0416666666642413</v>
      </c>
      <c r="D4" s="107">
        <v>1000000</v>
      </c>
      <c r="E4" s="108">
        <v>250</v>
      </c>
      <c r="F4" s="107">
        <v>1000000</v>
      </c>
      <c r="G4" s="108">
        <v>5</v>
      </c>
      <c r="H4" s="237">
        <v>0.02</v>
      </c>
      <c r="I4" s="191"/>
      <c r="J4" s="201">
        <v>1000000</v>
      </c>
      <c r="K4" s="108">
        <v>210</v>
      </c>
      <c r="L4" s="107">
        <v>1000000</v>
      </c>
      <c r="M4" s="108">
        <v>190</v>
      </c>
      <c r="N4" s="202">
        <f>(M4*L4)/(K4*J4)</f>
        <v>0.90476190476190477</v>
      </c>
      <c r="P4" s="115">
        <v>44909.833333333336</v>
      </c>
      <c r="Q4" s="214">
        <f>P4-$P$3</f>
        <v>1</v>
      </c>
      <c r="R4" s="201">
        <v>1000000</v>
      </c>
      <c r="S4" s="108">
        <v>122</v>
      </c>
      <c r="T4" s="107">
        <v>1000000</v>
      </c>
      <c r="U4" s="108">
        <v>138</v>
      </c>
      <c r="V4" s="202">
        <f>(U4*T4)/(S4*R4)</f>
        <v>1.1311475409836065</v>
      </c>
      <c r="W4" s="189"/>
      <c r="X4" s="201">
        <v>1000000</v>
      </c>
      <c r="Y4" s="108">
        <v>46</v>
      </c>
      <c r="Z4" s="107">
        <v>1000000</v>
      </c>
      <c r="AA4" s="108">
        <v>29</v>
      </c>
      <c r="AB4" s="202">
        <f>(AA4*Z4)/(Y4*X4)</f>
        <v>0.63043478260869568</v>
      </c>
    </row>
    <row r="5" spans="1:28" x14ac:dyDescent="0.35">
      <c r="A5" s="183"/>
      <c r="B5" s="238">
        <v>44895.8125</v>
      </c>
      <c r="C5" s="103">
        <f t="shared" si="0"/>
        <v>2</v>
      </c>
      <c r="D5" s="98">
        <v>1000000</v>
      </c>
      <c r="E5" s="92">
        <f>K5</f>
        <v>187</v>
      </c>
      <c r="F5" s="98">
        <v>10000</v>
      </c>
      <c r="G5" s="92">
        <v>966</v>
      </c>
      <c r="H5" s="239">
        <v>5.1657754010695188E-2</v>
      </c>
      <c r="I5" s="192"/>
      <c r="J5" s="218">
        <v>1000000</v>
      </c>
      <c r="K5" s="92">
        <v>187</v>
      </c>
      <c r="L5" s="98">
        <v>1000000</v>
      </c>
      <c r="M5" s="92">
        <v>138</v>
      </c>
      <c r="N5" s="204">
        <f>(M5*L5)/(K5*J5)</f>
        <v>0.73796791443850263</v>
      </c>
      <c r="P5" s="116">
        <v>44910.868055555555</v>
      </c>
      <c r="Q5" s="215">
        <f t="shared" ref="Q5:Q8" si="1">P5-$P$3</f>
        <v>2.0347222222189885</v>
      </c>
      <c r="R5" s="203">
        <v>1000000</v>
      </c>
      <c r="S5" s="94">
        <v>292</v>
      </c>
      <c r="T5" s="100">
        <v>1000000</v>
      </c>
      <c r="U5" s="94">
        <v>284</v>
      </c>
      <c r="V5" s="204">
        <f>(U5*T5)/(S5*R5)</f>
        <v>0.9726027397260274</v>
      </c>
      <c r="W5" s="189"/>
      <c r="X5" s="203">
        <v>1000000</v>
      </c>
      <c r="Y5" s="94">
        <v>360</v>
      </c>
      <c r="Z5" s="100">
        <v>1000000</v>
      </c>
      <c r="AA5" s="94">
        <v>352</v>
      </c>
      <c r="AB5" s="204">
        <f>(AA5*Z5)/(Y5*X5)</f>
        <v>0.97777777777777775</v>
      </c>
    </row>
    <row r="6" spans="1:28" x14ac:dyDescent="0.35">
      <c r="A6" s="183"/>
      <c r="B6" s="240">
        <v>44896.791666666664</v>
      </c>
      <c r="C6" s="102">
        <f t="shared" si="0"/>
        <v>2.9791666666642413</v>
      </c>
      <c r="D6" s="97">
        <v>1000000</v>
      </c>
      <c r="E6" s="91">
        <v>237</v>
      </c>
      <c r="F6" s="97">
        <v>100000</v>
      </c>
      <c r="G6" s="91">
        <v>136</v>
      </c>
      <c r="H6" s="241">
        <v>5.7383966244725741E-2</v>
      </c>
      <c r="I6" s="192"/>
      <c r="J6" s="205">
        <v>1000000</v>
      </c>
      <c r="K6" s="91">
        <v>229</v>
      </c>
      <c r="L6" s="97">
        <v>1000000</v>
      </c>
      <c r="M6" s="91">
        <v>163</v>
      </c>
      <c r="N6" s="206">
        <f>(M6*L6)/(K6*J6)</f>
        <v>0.71179039301310043</v>
      </c>
      <c r="P6" s="117">
        <v>44911.833333333336</v>
      </c>
      <c r="Q6" s="214">
        <f t="shared" si="1"/>
        <v>3</v>
      </c>
      <c r="R6" s="205">
        <v>1000000</v>
      </c>
      <c r="S6" s="91">
        <v>496</v>
      </c>
      <c r="T6" s="97">
        <v>1000000</v>
      </c>
      <c r="U6" s="91">
        <v>420</v>
      </c>
      <c r="V6" s="206">
        <f>(U6*T6)/(S6*R6)</f>
        <v>0.84677419354838712</v>
      </c>
      <c r="W6" s="189"/>
      <c r="X6" s="205">
        <v>1000000</v>
      </c>
      <c r="Y6" s="91">
        <v>796</v>
      </c>
      <c r="Z6" s="97">
        <v>1000000</v>
      </c>
      <c r="AA6" s="91">
        <v>344</v>
      </c>
      <c r="AB6" s="206">
        <f>(AA6*Z6)/(Y6*X6)</f>
        <v>0.43216080402010049</v>
      </c>
    </row>
    <row r="7" spans="1:28" x14ac:dyDescent="0.35">
      <c r="A7" s="183"/>
      <c r="B7" s="238">
        <v>44897.791666666664</v>
      </c>
      <c r="C7" s="103">
        <f t="shared" si="0"/>
        <v>3.9791666666642413</v>
      </c>
      <c r="D7" s="98">
        <v>1000000</v>
      </c>
      <c r="E7" s="92">
        <v>195</v>
      </c>
      <c r="F7" s="98">
        <v>100000</v>
      </c>
      <c r="G7" s="92">
        <v>154</v>
      </c>
      <c r="H7" s="239">
        <v>7.8974358974358977E-2</v>
      </c>
      <c r="I7" s="192"/>
      <c r="J7" s="218">
        <v>1000000</v>
      </c>
      <c r="K7" s="92">
        <v>216</v>
      </c>
      <c r="L7" s="98">
        <v>1000000</v>
      </c>
      <c r="M7" s="92">
        <v>159</v>
      </c>
      <c r="N7" s="204">
        <f>(M7*L7)/(K7*J7)</f>
        <v>0.73611111111111116</v>
      </c>
      <c r="P7" s="116">
        <v>44912.416666666664</v>
      </c>
      <c r="Q7" s="215">
        <f t="shared" si="1"/>
        <v>3.5833333333284827</v>
      </c>
      <c r="R7" s="203">
        <v>1000000</v>
      </c>
      <c r="S7" s="94">
        <v>228</v>
      </c>
      <c r="T7" s="100">
        <v>1000000</v>
      </c>
      <c r="U7" s="94">
        <v>200</v>
      </c>
      <c r="V7" s="204">
        <f>(U7*T7)/(S7*R7)</f>
        <v>0.8771929824561403</v>
      </c>
      <c r="W7" s="189"/>
      <c r="X7" s="203">
        <v>1000000</v>
      </c>
      <c r="Y7" s="94">
        <v>252</v>
      </c>
      <c r="Z7" s="100">
        <v>1000000</v>
      </c>
      <c r="AA7" s="94">
        <v>324</v>
      </c>
      <c r="AB7" s="204">
        <f>(AA7*Z7)/(Y7*X7)</f>
        <v>1.2857142857142858</v>
      </c>
    </row>
    <row r="8" spans="1:28" x14ac:dyDescent="0.35">
      <c r="A8" s="183"/>
      <c r="B8" s="242">
        <v>44898.8125</v>
      </c>
      <c r="C8" s="104">
        <f t="shared" si="0"/>
        <v>5</v>
      </c>
      <c r="D8" s="99">
        <v>1000000</v>
      </c>
      <c r="E8" s="91">
        <f>83*4</f>
        <v>332</v>
      </c>
      <c r="F8" s="97">
        <v>100000</v>
      </c>
      <c r="G8" s="91">
        <f>52*4</f>
        <v>208</v>
      </c>
      <c r="H8" s="241">
        <v>6.2650602409638559E-2</v>
      </c>
      <c r="I8" s="192"/>
      <c r="J8" s="219">
        <v>1000000</v>
      </c>
      <c r="K8" s="91">
        <f>46*4</f>
        <v>184</v>
      </c>
      <c r="L8" s="99">
        <v>1000000</v>
      </c>
      <c r="M8" s="91">
        <v>156</v>
      </c>
      <c r="N8" s="206">
        <f>(M8*L8)/(K8*J8)</f>
        <v>0.84782608695652173</v>
      </c>
      <c r="P8" s="117">
        <v>44913.833333333336</v>
      </c>
      <c r="Q8" s="214">
        <f t="shared" si="1"/>
        <v>5</v>
      </c>
      <c r="R8" s="205">
        <v>1000000</v>
      </c>
      <c r="S8" s="91">
        <v>416</v>
      </c>
      <c r="T8" s="97">
        <v>1000000</v>
      </c>
      <c r="U8" s="91">
        <v>380</v>
      </c>
      <c r="V8" s="206">
        <f>(U8*T8)/(S8*R8)</f>
        <v>0.91346153846153844</v>
      </c>
      <c r="W8" s="189"/>
      <c r="X8" s="205">
        <v>1000000</v>
      </c>
      <c r="Y8" s="91">
        <v>520</v>
      </c>
      <c r="Z8" s="97">
        <v>1000000</v>
      </c>
      <c r="AA8" s="91">
        <v>588</v>
      </c>
      <c r="AB8" s="206">
        <f>(AA8*Z8)/(Y8*X8)</f>
        <v>1.1307692307692307</v>
      </c>
    </row>
    <row r="9" spans="1:28" x14ac:dyDescent="0.35">
      <c r="A9" s="183"/>
      <c r="B9" s="243" t="s">
        <v>11</v>
      </c>
      <c r="C9" s="193" t="s">
        <v>11</v>
      </c>
      <c r="D9" s="251"/>
      <c r="E9" s="252"/>
      <c r="F9" s="252"/>
      <c r="G9" s="252"/>
      <c r="H9" s="253"/>
      <c r="I9" s="196"/>
      <c r="J9" s="220" t="s">
        <v>11</v>
      </c>
      <c r="K9" s="195" t="s">
        <v>11</v>
      </c>
      <c r="L9" s="194"/>
      <c r="M9" s="195"/>
      <c r="N9" s="221"/>
      <c r="P9" s="116">
        <v>44914.8125</v>
      </c>
      <c r="Q9" s="215">
        <f>P9-$P$3</f>
        <v>5.9791666666642413</v>
      </c>
      <c r="R9" s="203">
        <v>1000000</v>
      </c>
      <c r="S9" s="94">
        <v>588</v>
      </c>
      <c r="T9" s="100">
        <v>1000000</v>
      </c>
      <c r="U9" s="94">
        <v>480</v>
      </c>
      <c r="V9" s="207">
        <f t="shared" ref="V9:V11" si="2">(U9*T9)/(S9*R9)</f>
        <v>0.81632653061224492</v>
      </c>
      <c r="W9" s="189"/>
      <c r="X9" s="203">
        <v>1000000</v>
      </c>
      <c r="Y9" s="94">
        <v>512</v>
      </c>
      <c r="Z9" s="100">
        <v>1000000</v>
      </c>
      <c r="AA9" s="94">
        <v>536</v>
      </c>
      <c r="AB9" s="207">
        <f t="shared" ref="AB9:AB11" si="3">(AA9*Z9)/(Y9*X9)</f>
        <v>1.046875</v>
      </c>
    </row>
    <row r="10" spans="1:28" x14ac:dyDescent="0.35">
      <c r="A10" s="183"/>
      <c r="B10" s="244">
        <v>44900.854166666664</v>
      </c>
      <c r="C10" s="105">
        <f t="shared" si="0"/>
        <v>7.0416666666642413</v>
      </c>
      <c r="D10" s="98">
        <v>1000000</v>
      </c>
      <c r="E10" s="92">
        <v>25</v>
      </c>
      <c r="F10" s="98">
        <v>100000</v>
      </c>
      <c r="G10" s="92">
        <v>4</v>
      </c>
      <c r="H10" s="239">
        <v>1.6E-2</v>
      </c>
      <c r="I10" s="192"/>
      <c r="J10" s="218">
        <v>1000000</v>
      </c>
      <c r="K10" s="92">
        <v>26</v>
      </c>
      <c r="L10" s="98">
        <v>1000000</v>
      </c>
      <c r="M10" s="92">
        <v>22</v>
      </c>
      <c r="N10" s="204">
        <f>(M10*L10)/(K10*J10)</f>
        <v>0.84615384615384615</v>
      </c>
      <c r="P10" s="117">
        <v>44915.854166666664</v>
      </c>
      <c r="Q10" s="214">
        <f>P10-$P$3</f>
        <v>7.0208333333284827</v>
      </c>
      <c r="R10" s="205">
        <v>1000000</v>
      </c>
      <c r="S10" s="91">
        <v>624</v>
      </c>
      <c r="T10" s="97">
        <v>1000000</v>
      </c>
      <c r="U10" s="91">
        <v>492</v>
      </c>
      <c r="V10" s="206">
        <f t="shared" si="2"/>
        <v>0.78846153846153844</v>
      </c>
      <c r="W10" s="189"/>
      <c r="X10" s="205">
        <v>1000000</v>
      </c>
      <c r="Y10" s="91">
        <v>458</v>
      </c>
      <c r="Z10" s="97">
        <v>1000000</v>
      </c>
      <c r="AA10" s="91">
        <v>372</v>
      </c>
      <c r="AB10" s="206">
        <f t="shared" si="3"/>
        <v>0.81222707423580787</v>
      </c>
    </row>
    <row r="11" spans="1:28" ht="15" thickBot="1" x14ac:dyDescent="0.4">
      <c r="A11" s="183"/>
      <c r="B11" s="242">
        <v>44901.854166666664</v>
      </c>
      <c r="C11" s="104">
        <f t="shared" si="0"/>
        <v>8.0416666666642413</v>
      </c>
      <c r="D11" s="99">
        <v>1000000</v>
      </c>
      <c r="E11" s="93">
        <v>142</v>
      </c>
      <c r="F11" s="99">
        <v>100000</v>
      </c>
      <c r="G11" s="93">
        <v>17</v>
      </c>
      <c r="H11" s="241">
        <v>1.1971830985915493E-2</v>
      </c>
      <c r="I11" s="192"/>
      <c r="J11" s="219">
        <v>100000</v>
      </c>
      <c r="K11" s="93">
        <v>1048</v>
      </c>
      <c r="L11" s="99">
        <v>100000</v>
      </c>
      <c r="M11" s="93">
        <v>928</v>
      </c>
      <c r="N11" s="222">
        <f>(L11*M11)/(J11*K11)</f>
        <v>0.8854961832061069</v>
      </c>
      <c r="P11" s="118">
        <v>44916.833333333336</v>
      </c>
      <c r="Q11" s="215">
        <f>P11-$P$3</f>
        <v>8</v>
      </c>
      <c r="R11" s="208">
        <v>1000000</v>
      </c>
      <c r="S11" s="209">
        <v>256</v>
      </c>
      <c r="T11" s="210">
        <v>1000000</v>
      </c>
      <c r="U11" s="209">
        <v>212</v>
      </c>
      <c r="V11" s="211">
        <f t="shared" si="2"/>
        <v>0.828125</v>
      </c>
      <c r="W11" s="189"/>
      <c r="X11" s="208">
        <v>1000000</v>
      </c>
      <c r="Y11" s="209">
        <v>222</v>
      </c>
      <c r="Z11" s="210">
        <v>1000000</v>
      </c>
      <c r="AA11" s="209">
        <v>172</v>
      </c>
      <c r="AB11" s="211">
        <f t="shared" si="3"/>
        <v>0.77477477477477474</v>
      </c>
    </row>
    <row r="12" spans="1:28" ht="15" thickTop="1" x14ac:dyDescent="0.35">
      <c r="A12" s="183"/>
      <c r="B12" s="238">
        <v>44902.833333333336</v>
      </c>
      <c r="C12" s="103">
        <f t="shared" si="0"/>
        <v>9.0208333333357587</v>
      </c>
      <c r="D12" s="98">
        <v>1000000</v>
      </c>
      <c r="E12" s="92">
        <v>255</v>
      </c>
      <c r="F12" s="98">
        <v>10000</v>
      </c>
      <c r="G12" s="92">
        <v>356</v>
      </c>
      <c r="H12" s="239">
        <v>1.396078431372549E-2</v>
      </c>
      <c r="I12" s="192"/>
      <c r="J12" s="218">
        <v>1000000</v>
      </c>
      <c r="K12" s="92">
        <v>254</v>
      </c>
      <c r="L12" s="98">
        <v>1000000</v>
      </c>
      <c r="M12" s="92">
        <v>184</v>
      </c>
      <c r="N12" s="223">
        <f>(L12*M12)/(K12*J12)</f>
        <v>0.72440944881889768</v>
      </c>
      <c r="W12" s="189"/>
    </row>
    <row r="13" spans="1:28" x14ac:dyDescent="0.35">
      <c r="A13" s="183"/>
      <c r="B13" s="242">
        <v>44903.854166666664</v>
      </c>
      <c r="C13" s="104">
        <f t="shared" si="0"/>
        <v>10.041666666664241</v>
      </c>
      <c r="D13" s="99">
        <v>1000000</v>
      </c>
      <c r="E13" s="91">
        <v>110</v>
      </c>
      <c r="F13" s="99">
        <v>10000</v>
      </c>
      <c r="G13" s="93">
        <v>120</v>
      </c>
      <c r="H13" s="241">
        <v>1.090909090909091E-2</v>
      </c>
      <c r="I13" s="192"/>
      <c r="J13" s="219">
        <v>1000000</v>
      </c>
      <c r="K13" s="91">
        <v>110</v>
      </c>
      <c r="L13" s="99">
        <v>1000000</v>
      </c>
      <c r="M13" s="91">
        <v>105</v>
      </c>
      <c r="N13" s="206">
        <f t="shared" ref="N13:N19" si="4">(M13*L13)/(K13*J13)</f>
        <v>0.95454545454545459</v>
      </c>
    </row>
    <row r="14" spans="1:28" x14ac:dyDescent="0.35">
      <c r="A14" s="183"/>
      <c r="B14" s="238">
        <v>44904.833333333336</v>
      </c>
      <c r="C14" s="103">
        <f t="shared" si="0"/>
        <v>11.020833333335759</v>
      </c>
      <c r="D14" s="98">
        <v>1000000</v>
      </c>
      <c r="E14" s="92">
        <v>137</v>
      </c>
      <c r="F14" s="98">
        <v>10000</v>
      </c>
      <c r="G14" s="92">
        <v>76</v>
      </c>
      <c r="H14" s="239">
        <v>5.5474452554744522E-3</v>
      </c>
      <c r="I14" s="192"/>
      <c r="J14" s="218">
        <v>1000000</v>
      </c>
      <c r="K14" s="92">
        <f>113*2</f>
        <v>226</v>
      </c>
      <c r="L14" s="98">
        <v>1000000</v>
      </c>
      <c r="M14" s="92">
        <v>214</v>
      </c>
      <c r="N14" s="204">
        <f t="shared" si="4"/>
        <v>0.94690265486725667</v>
      </c>
    </row>
    <row r="15" spans="1:28" x14ac:dyDescent="0.35">
      <c r="A15" s="183"/>
      <c r="B15" s="240">
        <v>44905.8125</v>
      </c>
      <c r="C15" s="102">
        <f t="shared" si="0"/>
        <v>12</v>
      </c>
      <c r="D15" s="97">
        <v>1000000</v>
      </c>
      <c r="E15" s="91">
        <f>47*4</f>
        <v>188</v>
      </c>
      <c r="F15" s="97">
        <v>10000</v>
      </c>
      <c r="G15" s="91">
        <f>114*4</f>
        <v>456</v>
      </c>
      <c r="H15" s="241">
        <v>2.425531914893617E-2</v>
      </c>
      <c r="I15" s="192"/>
      <c r="J15" s="205">
        <v>1000000</v>
      </c>
      <c r="K15" s="91">
        <f>39*4</f>
        <v>156</v>
      </c>
      <c r="L15" s="97">
        <v>1000000</v>
      </c>
      <c r="M15" s="91">
        <f>64*4</f>
        <v>256</v>
      </c>
      <c r="N15" s="206">
        <f t="shared" si="4"/>
        <v>1.641025641025641</v>
      </c>
    </row>
    <row r="16" spans="1:28" x14ac:dyDescent="0.35">
      <c r="A16" s="183"/>
      <c r="B16" s="243" t="s">
        <v>11</v>
      </c>
      <c r="C16" s="193" t="s">
        <v>11</v>
      </c>
      <c r="D16" s="251"/>
      <c r="E16" s="252"/>
      <c r="F16" s="252"/>
      <c r="G16" s="252"/>
      <c r="H16" s="253"/>
      <c r="I16" s="196"/>
      <c r="J16" s="220" t="s">
        <v>11</v>
      </c>
      <c r="K16" s="195" t="s">
        <v>11</v>
      </c>
      <c r="L16" s="194"/>
      <c r="M16" s="195"/>
      <c r="N16" s="221"/>
    </row>
    <row r="17" spans="1:14" x14ac:dyDescent="0.35">
      <c r="A17" s="183"/>
      <c r="B17" s="238">
        <v>44907.854166666664</v>
      </c>
      <c r="C17" s="103">
        <f t="shared" si="0"/>
        <v>14.041666666664241</v>
      </c>
      <c r="D17" s="98">
        <v>1000000</v>
      </c>
      <c r="E17" s="92">
        <v>408</v>
      </c>
      <c r="F17" s="98">
        <v>10000</v>
      </c>
      <c r="G17" s="92">
        <v>1024</v>
      </c>
      <c r="H17" s="239">
        <v>2.5098039215686273E-2</v>
      </c>
      <c r="I17" s="192"/>
      <c r="J17" s="218">
        <v>1000000</v>
      </c>
      <c r="K17" s="92">
        <v>376</v>
      </c>
      <c r="L17" s="98">
        <v>1000000</v>
      </c>
      <c r="M17" s="92">
        <v>372</v>
      </c>
      <c r="N17" s="204">
        <f t="shared" si="4"/>
        <v>0.98936170212765961</v>
      </c>
    </row>
    <row r="18" spans="1:14" x14ac:dyDescent="0.35">
      <c r="A18" s="183"/>
      <c r="B18" s="240">
        <v>44908.833333333336</v>
      </c>
      <c r="C18" s="102">
        <f t="shared" si="0"/>
        <v>15.020833333335759</v>
      </c>
      <c r="D18" s="97">
        <v>1000000</v>
      </c>
      <c r="E18" s="91">
        <v>154</v>
      </c>
      <c r="F18" s="97">
        <v>10000</v>
      </c>
      <c r="G18" s="91">
        <v>1020</v>
      </c>
      <c r="H18" s="241">
        <v>6.6233766233766228E-2</v>
      </c>
      <c r="I18" s="192"/>
      <c r="J18" s="205">
        <v>1000000</v>
      </c>
      <c r="K18" s="91">
        <v>145</v>
      </c>
      <c r="L18" s="97">
        <v>1000000</v>
      </c>
      <c r="M18" s="91">
        <v>179</v>
      </c>
      <c r="N18" s="224">
        <f t="shared" si="4"/>
        <v>1.2344827586206897</v>
      </c>
    </row>
    <row r="19" spans="1:14" x14ac:dyDescent="0.35">
      <c r="A19" s="183"/>
      <c r="B19" s="245">
        <v>44909.833333333336</v>
      </c>
      <c r="C19" s="103">
        <f>B19-$B$3</f>
        <v>16.020833333335759</v>
      </c>
      <c r="D19" s="98">
        <v>1000000</v>
      </c>
      <c r="E19" s="95">
        <v>122</v>
      </c>
      <c r="F19" s="98">
        <v>10000</v>
      </c>
      <c r="G19" s="94">
        <v>81</v>
      </c>
      <c r="H19" s="239">
        <v>6.6393442622950816E-3</v>
      </c>
      <c r="I19" s="184"/>
      <c r="J19" s="218">
        <v>1000000</v>
      </c>
      <c r="K19" s="95">
        <v>122</v>
      </c>
      <c r="L19" s="98">
        <v>1000000</v>
      </c>
      <c r="M19" s="94">
        <v>264</v>
      </c>
      <c r="N19" s="225">
        <f t="shared" si="4"/>
        <v>2.1639344262295084</v>
      </c>
    </row>
    <row r="20" spans="1:14" x14ac:dyDescent="0.35">
      <c r="A20" s="183"/>
      <c r="B20" s="240">
        <v>44910.833333333336</v>
      </c>
      <c r="C20" s="104">
        <v>17</v>
      </c>
      <c r="D20" s="101" t="s">
        <v>11</v>
      </c>
      <c r="E20" s="91" t="s">
        <v>11</v>
      </c>
      <c r="F20" s="101" t="s">
        <v>11</v>
      </c>
      <c r="G20" s="91" t="s">
        <v>11</v>
      </c>
      <c r="H20" s="150" t="s">
        <v>11</v>
      </c>
      <c r="I20" s="190"/>
      <c r="J20" s="205">
        <v>1000000</v>
      </c>
      <c r="K20" s="91">
        <f>183*4</f>
        <v>732</v>
      </c>
      <c r="L20" s="97">
        <v>1000000</v>
      </c>
      <c r="M20" s="91">
        <f>177*4</f>
        <v>708</v>
      </c>
      <c r="N20" s="226">
        <f t="shared" ref="N20:N26" si="5">K20/M20</f>
        <v>1.0338983050847457</v>
      </c>
    </row>
    <row r="21" spans="1:14" x14ac:dyDescent="0.35">
      <c r="A21" s="183"/>
      <c r="B21" s="245">
        <v>44911.833333333336</v>
      </c>
      <c r="C21" s="103">
        <v>18</v>
      </c>
      <c r="D21" s="100"/>
      <c r="E21" s="94"/>
      <c r="F21" s="94"/>
      <c r="G21" s="94"/>
      <c r="H21" s="246"/>
      <c r="I21" s="190"/>
      <c r="J21" s="203">
        <v>1000000</v>
      </c>
      <c r="K21" s="94">
        <v>856</v>
      </c>
      <c r="L21" s="100">
        <v>1000000</v>
      </c>
      <c r="M21" s="94">
        <v>540</v>
      </c>
      <c r="N21" s="227">
        <f t="shared" si="5"/>
        <v>1.5851851851851853</v>
      </c>
    </row>
    <row r="22" spans="1:14" x14ac:dyDescent="0.35">
      <c r="A22" s="183"/>
      <c r="B22" s="240">
        <v>44912.833333333336</v>
      </c>
      <c r="C22" s="104">
        <v>19</v>
      </c>
      <c r="D22" s="97"/>
      <c r="E22" s="91"/>
      <c r="F22" s="91"/>
      <c r="G22" s="91"/>
      <c r="H22" s="247"/>
      <c r="I22" s="190"/>
      <c r="J22" s="205">
        <v>1000000</v>
      </c>
      <c r="K22" s="91">
        <v>480</v>
      </c>
      <c r="L22" s="97">
        <v>1000000</v>
      </c>
      <c r="M22" s="91">
        <v>604</v>
      </c>
      <c r="N22" s="226">
        <f t="shared" si="5"/>
        <v>0.79470198675496684</v>
      </c>
    </row>
    <row r="23" spans="1:14" x14ac:dyDescent="0.35">
      <c r="A23" s="183"/>
      <c r="B23" s="245">
        <v>44913.833333333336</v>
      </c>
      <c r="C23" s="103">
        <v>20</v>
      </c>
      <c r="D23" s="100"/>
      <c r="E23" s="94"/>
      <c r="F23" s="94"/>
      <c r="G23" s="94"/>
      <c r="H23" s="246"/>
      <c r="I23" s="190"/>
      <c r="J23" s="203">
        <v>1000000</v>
      </c>
      <c r="K23" s="94">
        <v>492</v>
      </c>
      <c r="L23" s="100">
        <v>1000000</v>
      </c>
      <c r="M23" s="94">
        <v>520</v>
      </c>
      <c r="N23" s="227">
        <f t="shared" si="5"/>
        <v>0.94615384615384612</v>
      </c>
    </row>
    <row r="24" spans="1:14" x14ac:dyDescent="0.35">
      <c r="A24" s="183"/>
      <c r="B24" s="240">
        <v>44914.833333333336</v>
      </c>
      <c r="C24" s="102">
        <v>21</v>
      </c>
      <c r="D24" s="97"/>
      <c r="E24" s="91"/>
      <c r="F24" s="91"/>
      <c r="G24" s="91"/>
      <c r="H24" s="247"/>
      <c r="I24" s="190"/>
      <c r="J24" s="205">
        <v>1000000</v>
      </c>
      <c r="K24" s="91">
        <v>432</v>
      </c>
      <c r="L24" s="97">
        <v>1000000</v>
      </c>
      <c r="M24" s="91">
        <v>276</v>
      </c>
      <c r="N24" s="226">
        <f t="shared" si="5"/>
        <v>1.5652173913043479</v>
      </c>
    </row>
    <row r="25" spans="1:14" x14ac:dyDescent="0.35">
      <c r="A25" s="183"/>
      <c r="B25" s="245">
        <v>44915.833333333336</v>
      </c>
      <c r="C25" s="103">
        <v>22</v>
      </c>
      <c r="D25" s="100"/>
      <c r="E25" s="94"/>
      <c r="F25" s="94"/>
      <c r="G25" s="94"/>
      <c r="H25" s="246"/>
      <c r="I25" s="190"/>
      <c r="J25" s="203">
        <v>1000000</v>
      </c>
      <c r="K25" s="94">
        <v>632</v>
      </c>
      <c r="L25" s="100">
        <v>1000000</v>
      </c>
      <c r="M25" s="94">
        <v>564</v>
      </c>
      <c r="N25" s="227">
        <f t="shared" si="5"/>
        <v>1.1205673758865249</v>
      </c>
    </row>
    <row r="26" spans="1:14" ht="15" thickBot="1" x14ac:dyDescent="0.4">
      <c r="A26" s="183"/>
      <c r="B26" s="248">
        <v>44916.833333333336</v>
      </c>
      <c r="C26" s="249">
        <v>23</v>
      </c>
      <c r="D26" s="229"/>
      <c r="E26" s="160"/>
      <c r="F26" s="160"/>
      <c r="G26" s="160"/>
      <c r="H26" s="250"/>
      <c r="J26" s="228">
        <v>1000000</v>
      </c>
      <c r="K26" s="160">
        <v>228</v>
      </c>
      <c r="L26" s="229">
        <v>1000000</v>
      </c>
      <c r="M26" s="160">
        <v>188</v>
      </c>
      <c r="N26" s="230">
        <f t="shared" si="5"/>
        <v>1.2127659574468086</v>
      </c>
    </row>
    <row r="32" spans="1:14" x14ac:dyDescent="0.35">
      <c r="B32" s="96"/>
      <c r="C32" s="88"/>
      <c r="D32" s="278"/>
      <c r="E32" s="278"/>
      <c r="F32" s="278"/>
      <c r="G32" s="278"/>
    </row>
    <row r="33" spans="2:7" x14ac:dyDescent="0.35">
      <c r="B33" s="96"/>
      <c r="C33" s="88"/>
      <c r="D33" s="89"/>
      <c r="E33" s="90"/>
      <c r="F33" s="89"/>
      <c r="G33" s="90"/>
    </row>
    <row r="34" spans="2:7" x14ac:dyDescent="0.35">
      <c r="B34" s="96"/>
      <c r="C34" s="82"/>
    </row>
    <row r="35" spans="2:7" x14ac:dyDescent="0.35">
      <c r="B35" s="96"/>
      <c r="C35" s="82"/>
    </row>
    <row r="36" spans="2:7" x14ac:dyDescent="0.35">
      <c r="B36" s="96"/>
      <c r="C36" s="82"/>
    </row>
    <row r="37" spans="2:7" x14ac:dyDescent="0.35">
      <c r="B37" s="96"/>
      <c r="C37" s="82"/>
    </row>
    <row r="38" spans="2:7" x14ac:dyDescent="0.35">
      <c r="B38" s="96"/>
      <c r="C38" s="82"/>
    </row>
    <row r="39" spans="2:7" x14ac:dyDescent="0.35">
      <c r="B39" s="96"/>
      <c r="C39" s="82"/>
    </row>
    <row r="40" spans="2:7" x14ac:dyDescent="0.35">
      <c r="B40" s="96"/>
      <c r="C40" s="82"/>
    </row>
    <row r="41" spans="2:7" x14ac:dyDescent="0.35">
      <c r="B41" s="96"/>
      <c r="C41" s="82"/>
    </row>
    <row r="42" spans="2:7" x14ac:dyDescent="0.35">
      <c r="B42" s="96"/>
      <c r="C42" s="82"/>
    </row>
  </sheetData>
  <mergeCells count="6">
    <mergeCell ref="R2:V2"/>
    <mergeCell ref="X2:AB2"/>
    <mergeCell ref="D2:H2"/>
    <mergeCell ref="J2:N2"/>
    <mergeCell ref="D32:E32"/>
    <mergeCell ref="F32:G32"/>
  </mergeCells>
  <pageMargins left="0.7" right="0.7" top="0.75" bottom="0.75" header="0.3" footer="0.3"/>
  <pageSetup paperSize="9"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O68"/>
  <sheetViews>
    <sheetView topLeftCell="A25" zoomScaleNormal="100" workbookViewId="0">
      <selection activeCell="C32" sqref="C32"/>
    </sheetView>
  </sheetViews>
  <sheetFormatPr defaultColWidth="8.81640625" defaultRowHeight="14.5" x14ac:dyDescent="0.35"/>
  <cols>
    <col min="1" max="1" width="8.81640625" style="119"/>
    <col min="2" max="2" width="17.453125" style="119" bestFit="1" customWidth="1"/>
    <col min="3" max="3" width="12.54296875" style="119" customWidth="1"/>
    <col min="4" max="4" width="10" style="119" customWidth="1"/>
    <col min="5" max="5" width="11" style="119" customWidth="1"/>
    <col min="6" max="6" width="11.453125" style="119" bestFit="1" customWidth="1"/>
    <col min="7" max="7" width="11.1796875" style="119" customWidth="1"/>
    <col min="8" max="8" width="8.81640625" style="119"/>
    <col min="9" max="9" width="11" style="119" bestFit="1" customWidth="1"/>
    <col min="10" max="10" width="9.81640625" style="119" bestFit="1" customWidth="1"/>
    <col min="11" max="12" width="8.81640625" style="119"/>
    <col min="13" max="13" width="13.1796875" style="119" bestFit="1" customWidth="1"/>
    <col min="14" max="14" width="11.1796875" style="119" bestFit="1" customWidth="1"/>
    <col min="15" max="15" width="10.453125" style="119" bestFit="1" customWidth="1"/>
    <col min="16" max="16" width="8.81640625" style="119"/>
    <col min="17" max="17" width="11" style="119" bestFit="1" customWidth="1"/>
    <col min="18" max="19" width="8.81640625" style="119"/>
    <col min="20" max="20" width="11" style="119" bestFit="1" customWidth="1"/>
    <col min="21" max="22" width="8.81640625" style="119"/>
    <col min="23" max="23" width="11.1796875" style="119" bestFit="1" customWidth="1"/>
    <col min="24" max="24" width="8.81640625" style="119" customWidth="1"/>
    <col min="25" max="32" width="8.81640625" style="119"/>
    <col min="33" max="33" width="11" style="119" bestFit="1" customWidth="1"/>
    <col min="34" max="34" width="8.81640625" style="119"/>
    <col min="35" max="35" width="19.1796875" style="119" customWidth="1"/>
    <col min="36" max="36" width="11" style="119" bestFit="1" customWidth="1"/>
    <col min="37" max="37" width="8.81640625" style="119"/>
    <col min="38" max="38" width="18.1796875" style="119" customWidth="1"/>
    <col min="39" max="39" width="11" style="119" bestFit="1" customWidth="1"/>
    <col min="40" max="40" width="8.81640625" style="119"/>
    <col min="41" max="41" width="19.54296875" style="119" bestFit="1" customWidth="1"/>
    <col min="42" max="16384" width="8.81640625" style="119"/>
  </cols>
  <sheetData>
    <row r="1" spans="1:41" ht="15" thickBot="1" x14ac:dyDescent="0.4">
      <c r="A1" s="119" t="s">
        <v>32</v>
      </c>
    </row>
    <row r="2" spans="1:41" ht="15" thickBot="1" x14ac:dyDescent="0.4">
      <c r="A2" s="120"/>
      <c r="B2" s="130"/>
      <c r="C2" s="143" t="s">
        <v>20</v>
      </c>
      <c r="D2" s="144" t="s">
        <v>21</v>
      </c>
      <c r="E2" s="145"/>
      <c r="F2" s="146" t="s">
        <v>20</v>
      </c>
      <c r="G2" s="147" t="s">
        <v>22</v>
      </c>
      <c r="H2" s="148"/>
      <c r="I2" s="143" t="s">
        <v>20</v>
      </c>
      <c r="J2" s="144" t="s">
        <v>23</v>
      </c>
      <c r="K2" s="149"/>
      <c r="L2" s="130"/>
      <c r="M2" s="130" t="s">
        <v>33</v>
      </c>
      <c r="N2" s="130" t="s">
        <v>20</v>
      </c>
      <c r="O2" s="130" t="s">
        <v>21</v>
      </c>
      <c r="P2" s="130"/>
      <c r="Q2" s="130" t="s">
        <v>20</v>
      </c>
      <c r="R2" s="130" t="s">
        <v>22</v>
      </c>
      <c r="S2" s="130"/>
      <c r="T2" s="130" t="s">
        <v>20</v>
      </c>
      <c r="U2" s="130" t="s">
        <v>23</v>
      </c>
      <c r="V2" s="130"/>
      <c r="W2" s="130" t="s">
        <v>25</v>
      </c>
      <c r="X2" s="130" t="s">
        <v>20</v>
      </c>
      <c r="Y2" s="130" t="s">
        <v>21</v>
      </c>
      <c r="Z2" s="130"/>
      <c r="AA2" s="130" t="s">
        <v>20</v>
      </c>
      <c r="AB2" s="130" t="s">
        <v>22</v>
      </c>
      <c r="AC2" s="130"/>
      <c r="AD2" s="130" t="s">
        <v>20</v>
      </c>
      <c r="AE2" s="130" t="s">
        <v>23</v>
      </c>
      <c r="AF2" s="130"/>
      <c r="AG2" s="173" t="s">
        <v>20</v>
      </c>
      <c r="AH2" s="174" t="s">
        <v>21</v>
      </c>
      <c r="AI2" s="175" t="s">
        <v>31</v>
      </c>
      <c r="AJ2" s="130" t="s">
        <v>20</v>
      </c>
      <c r="AK2" s="130" t="s">
        <v>22</v>
      </c>
      <c r="AL2" s="175" t="s">
        <v>31</v>
      </c>
      <c r="AM2" s="173" t="s">
        <v>20</v>
      </c>
      <c r="AN2" s="174" t="s">
        <v>23</v>
      </c>
      <c r="AO2" s="175" t="s">
        <v>31</v>
      </c>
    </row>
    <row r="3" spans="1:41" ht="15" thickBot="1" x14ac:dyDescent="0.4">
      <c r="A3" s="279">
        <v>1</v>
      </c>
      <c r="B3" s="119" t="s">
        <v>24</v>
      </c>
      <c r="C3" s="135">
        <v>250</v>
      </c>
      <c r="D3" s="137">
        <v>210</v>
      </c>
      <c r="E3" s="150">
        <f>SUM(C3:D3)</f>
        <v>460</v>
      </c>
      <c r="F3" s="136">
        <v>250</v>
      </c>
      <c r="G3" s="140">
        <v>122</v>
      </c>
      <c r="H3" s="151">
        <f>SUM(F3:G3)</f>
        <v>372</v>
      </c>
      <c r="I3" s="135">
        <v>250</v>
      </c>
      <c r="J3" s="137">
        <v>46</v>
      </c>
      <c r="K3" s="150">
        <f>SUM(I3:J3)</f>
        <v>296</v>
      </c>
      <c r="N3" s="124">
        <f>C$5*$E3/$E$5</f>
        <v>179.08396946564886</v>
      </c>
      <c r="O3" s="124">
        <f>D$5*$E3/$E$5</f>
        <v>280.91603053435114</v>
      </c>
      <c r="Q3" s="124">
        <f>F$5*$H3/$H$5</f>
        <v>184.19417475728156</v>
      </c>
      <c r="R3" s="124">
        <f>G$5*$H3/$H$5</f>
        <v>187.80582524271844</v>
      </c>
      <c r="T3" s="124">
        <f>I$5*$K3/$K$5</f>
        <v>228.72727272727272</v>
      </c>
      <c r="U3" s="124">
        <f>J$5*$H3/$H$5</f>
        <v>54.174757281553397</v>
      </c>
      <c r="V3" s="123"/>
      <c r="W3" s="123"/>
      <c r="X3" s="124">
        <f>POWER(N3-C3,2)</f>
        <v>5029.0833867490228</v>
      </c>
      <c r="Y3" s="124">
        <f>POWER(O3-D3,2)</f>
        <v>5029.0833867490228</v>
      </c>
      <c r="AA3" s="124">
        <f>POWER(Q3-F3,2)</f>
        <v>4330.4066358751998</v>
      </c>
      <c r="AB3" s="124">
        <f>POWER(R3-G3,2)</f>
        <v>4330.4066358751998</v>
      </c>
      <c r="AD3" s="124">
        <f>POWER(T3-I3,2)</f>
        <v>452.52892561983504</v>
      </c>
      <c r="AE3" s="124">
        <f>POWER(U3-J3,2)</f>
        <v>66.826656612310288</v>
      </c>
      <c r="AG3" s="125">
        <f>X3/N3</f>
        <v>28.082264435810824</v>
      </c>
      <c r="AH3" s="129">
        <f>Y3/O3</f>
        <v>17.902443577829402</v>
      </c>
      <c r="AI3" s="176">
        <f>_xlfn.CHISQ.DIST.RT(AI4,1)</f>
        <v>1.8360463309525771E-35</v>
      </c>
      <c r="AJ3" s="123">
        <f>AA3/Q3</f>
        <v>23.510008617707442</v>
      </c>
      <c r="AK3" s="123">
        <f>AB3/R3</f>
        <v>23.057893067366916</v>
      </c>
      <c r="AL3" s="176">
        <f>_xlfn.CHISQ.DIST.RT(AL4,1)</f>
        <v>2.341193831759958E-38</v>
      </c>
      <c r="AM3" s="125">
        <f>AD3/T3</f>
        <v>1.9784650961121564</v>
      </c>
      <c r="AN3" s="129">
        <f>AE3/U3</f>
        <v>1.2335386435605662</v>
      </c>
      <c r="AO3" s="176">
        <f>_xlfn.CHISQ.DIST.RT(AO4,1)</f>
        <v>2.0232653193923848E-16</v>
      </c>
    </row>
    <row r="4" spans="1:41" ht="15" thickBot="1" x14ac:dyDescent="0.4">
      <c r="A4" s="279"/>
      <c r="B4" s="119" t="s">
        <v>26</v>
      </c>
      <c r="C4" s="138">
        <v>5</v>
      </c>
      <c r="D4" s="139">
        <v>190</v>
      </c>
      <c r="E4" s="150">
        <f>SUM(C4:D4)</f>
        <v>195</v>
      </c>
      <c r="F4" s="141">
        <v>5</v>
      </c>
      <c r="G4" s="142">
        <v>138</v>
      </c>
      <c r="H4" s="151">
        <f>SUM(F4:G4)</f>
        <v>143</v>
      </c>
      <c r="I4" s="138">
        <v>5</v>
      </c>
      <c r="J4" s="139">
        <v>29</v>
      </c>
      <c r="K4" s="150">
        <f>SUM(I4:J4)</f>
        <v>34</v>
      </c>
      <c r="N4" s="124">
        <f>C$5*$E4/$E$5</f>
        <v>75.916030534351151</v>
      </c>
      <c r="O4" s="124">
        <f>D$5*$E4/$E$5</f>
        <v>119.08396946564885</v>
      </c>
      <c r="Q4" s="124">
        <f>F$5*$H4/$H$5</f>
        <v>70.805825242718441</v>
      </c>
      <c r="R4" s="124">
        <f>G$5*$H4/$H$5</f>
        <v>72.194174757281559</v>
      </c>
      <c r="T4" s="124">
        <f>I$5*$H4/$H$5</f>
        <v>70.805825242718441</v>
      </c>
      <c r="U4" s="124">
        <f>J$5*$H4/$H$5</f>
        <v>20.825242718446603</v>
      </c>
      <c r="V4" s="123"/>
      <c r="W4" s="123"/>
      <c r="X4" s="124">
        <f>POWER(N4-C4,2)</f>
        <v>5029.0833867490246</v>
      </c>
      <c r="Y4" s="124">
        <f>POWER(O4-D4,2)</f>
        <v>5029.0833867490246</v>
      </c>
      <c r="AA4" s="124">
        <f>POWER(Q4-F4,2)</f>
        <v>4330.4066358751998</v>
      </c>
      <c r="AB4" s="124">
        <f>POWER(R4-G4,2)</f>
        <v>4330.4066358751998</v>
      </c>
      <c r="AD4" s="124">
        <f>POWER(T4-I4,2)</f>
        <v>4330.4066358751998</v>
      </c>
      <c r="AE4" s="124">
        <f>POWER(U4-J4,2)</f>
        <v>66.826656612310288</v>
      </c>
      <c r="AG4" s="126">
        <f>X4/N4</f>
        <v>66.245341746015299</v>
      </c>
      <c r="AH4" s="127">
        <f>Y4/O4</f>
        <v>42.231405363084761</v>
      </c>
      <c r="AI4" s="177">
        <f>SUM(AG3:AH4)</f>
        <v>154.46145512274029</v>
      </c>
      <c r="AJ4" s="128">
        <f>AA4/Q4</f>
        <v>61.158903536973206</v>
      </c>
      <c r="AK4" s="128">
        <f>AB4/R4</f>
        <v>59.982770776646788</v>
      </c>
      <c r="AL4" s="178">
        <f>SUM(AJ3:AK4)</f>
        <v>167.70957599869436</v>
      </c>
      <c r="AM4" s="126">
        <f>AD4/T4</f>
        <v>61.158903536973206</v>
      </c>
      <c r="AN4" s="127">
        <f>AE4/U4</f>
        <v>3.2089257021295849</v>
      </c>
      <c r="AO4" s="177">
        <f>SUM(AM3:AN4)</f>
        <v>67.579832978775514</v>
      </c>
    </row>
    <row r="5" spans="1:41" ht="15" thickBot="1" x14ac:dyDescent="0.4">
      <c r="A5" s="121"/>
      <c r="B5" s="131"/>
      <c r="C5" s="152">
        <f>SUM(C3:C4)</f>
        <v>255</v>
      </c>
      <c r="D5" s="153">
        <f>SUM(D3:D4)</f>
        <v>400</v>
      </c>
      <c r="E5" s="154">
        <f>SUM(C5:D5)</f>
        <v>655</v>
      </c>
      <c r="F5" s="155">
        <f>SUM(F3:F4)</f>
        <v>255</v>
      </c>
      <c r="G5" s="156">
        <f>SUM(G3:G4)</f>
        <v>260</v>
      </c>
      <c r="H5" s="154">
        <f>SUM(F5:G5)</f>
        <v>515</v>
      </c>
      <c r="I5" s="152">
        <f>SUM(I3:I4)</f>
        <v>255</v>
      </c>
      <c r="J5" s="153">
        <f>SUM(J3:J4)</f>
        <v>75</v>
      </c>
      <c r="K5" s="154">
        <f>SUM(I5:J5)</f>
        <v>330</v>
      </c>
      <c r="L5" s="131"/>
      <c r="M5" s="131"/>
      <c r="N5" s="131"/>
      <c r="O5" s="131"/>
      <c r="P5" s="131"/>
      <c r="Q5" s="131"/>
      <c r="R5" s="131"/>
      <c r="S5" s="131"/>
      <c r="T5" s="131"/>
      <c r="U5" s="131"/>
      <c r="V5" s="131"/>
      <c r="W5" s="131"/>
      <c r="X5" s="131"/>
      <c r="Y5" s="131"/>
      <c r="Z5" s="131"/>
      <c r="AA5" s="131"/>
      <c r="AB5" s="131"/>
      <c r="AC5" s="131"/>
      <c r="AD5" s="131"/>
      <c r="AE5" s="131"/>
      <c r="AF5" s="131"/>
      <c r="AG5" s="131"/>
      <c r="AH5" s="131"/>
      <c r="AI5" s="131"/>
      <c r="AJ5" s="131"/>
      <c r="AK5" s="131"/>
      <c r="AL5" s="131"/>
      <c r="AM5" s="131"/>
      <c r="AN5" s="131"/>
      <c r="AO5" s="122"/>
    </row>
    <row r="6" spans="1:41" ht="15" thickBot="1" x14ac:dyDescent="0.4">
      <c r="A6" s="120"/>
      <c r="B6" s="130"/>
      <c r="C6" s="143" t="s">
        <v>20</v>
      </c>
      <c r="D6" s="157" t="s">
        <v>21</v>
      </c>
      <c r="E6" s="144"/>
      <c r="F6" s="146" t="s">
        <v>20</v>
      </c>
      <c r="G6" s="158" t="s">
        <v>22</v>
      </c>
      <c r="H6" s="147"/>
      <c r="I6" s="143" t="s">
        <v>20</v>
      </c>
      <c r="J6" s="157" t="s">
        <v>23</v>
      </c>
      <c r="K6" s="159"/>
      <c r="L6" s="130"/>
      <c r="M6" s="130" t="s">
        <v>33</v>
      </c>
      <c r="N6" s="130" t="s">
        <v>20</v>
      </c>
      <c r="O6" s="130" t="s">
        <v>21</v>
      </c>
      <c r="P6" s="130"/>
      <c r="Q6" s="130" t="s">
        <v>20</v>
      </c>
      <c r="R6" s="130" t="s">
        <v>22</v>
      </c>
      <c r="S6" s="130"/>
      <c r="T6" s="130" t="s">
        <v>20</v>
      </c>
      <c r="U6" s="130" t="s">
        <v>23</v>
      </c>
      <c r="V6" s="130"/>
      <c r="W6" s="130" t="s">
        <v>25</v>
      </c>
      <c r="X6" s="130" t="s">
        <v>20</v>
      </c>
      <c r="Y6" s="130" t="s">
        <v>21</v>
      </c>
      <c r="Z6" s="130"/>
      <c r="AA6" s="130" t="s">
        <v>20</v>
      </c>
      <c r="AB6" s="130" t="s">
        <v>22</v>
      </c>
      <c r="AC6" s="130"/>
      <c r="AD6" s="130" t="s">
        <v>20</v>
      </c>
      <c r="AE6" s="130" t="s">
        <v>23</v>
      </c>
      <c r="AF6" s="130"/>
      <c r="AG6" s="173" t="s">
        <v>20</v>
      </c>
      <c r="AH6" s="174" t="s">
        <v>21</v>
      </c>
      <c r="AI6" s="175" t="s">
        <v>31</v>
      </c>
      <c r="AJ6" s="130" t="s">
        <v>20</v>
      </c>
      <c r="AK6" s="130" t="s">
        <v>22</v>
      </c>
      <c r="AL6" s="175" t="s">
        <v>31</v>
      </c>
      <c r="AM6" s="173" t="s">
        <v>20</v>
      </c>
      <c r="AN6" s="174" t="s">
        <v>23</v>
      </c>
      <c r="AO6" s="175" t="s">
        <v>31</v>
      </c>
    </row>
    <row r="7" spans="1:41" ht="15" thickBot="1" x14ac:dyDescent="0.4">
      <c r="A7" s="279">
        <v>2</v>
      </c>
      <c r="B7" s="119" t="s">
        <v>24</v>
      </c>
      <c r="C7" s="135">
        <v>187</v>
      </c>
      <c r="D7" s="91">
        <v>187</v>
      </c>
      <c r="E7" s="137">
        <f>SUM(C7:D7)</f>
        <v>374</v>
      </c>
      <c r="F7" s="136">
        <v>187</v>
      </c>
      <c r="G7" s="132">
        <v>292</v>
      </c>
      <c r="H7" s="140">
        <f>SUM(F7:G7)</f>
        <v>479</v>
      </c>
      <c r="I7" s="135">
        <v>187</v>
      </c>
      <c r="J7" s="91">
        <v>360</v>
      </c>
      <c r="K7" s="137">
        <f>SUM(I7:J7)</f>
        <v>547</v>
      </c>
      <c r="N7" s="124">
        <f>C9*E7/E9</f>
        <v>141.14559386973181</v>
      </c>
      <c r="O7" s="124">
        <f>D9*E7/E9</f>
        <v>232.85440613026819</v>
      </c>
      <c r="Q7" s="124">
        <f>F9*H7/H9</f>
        <v>122.07373868046572</v>
      </c>
      <c r="R7" s="124">
        <f>G9*H7/H9</f>
        <v>356.92626131953426</v>
      </c>
      <c r="T7" s="124">
        <f>I9*K7/K9</f>
        <v>118.54675467546755</v>
      </c>
      <c r="U7" s="124">
        <f>J9*K7/K9</f>
        <v>428.45324532453247</v>
      </c>
      <c r="V7" s="123"/>
      <c r="W7" s="123"/>
      <c r="X7" s="124">
        <f>POWER(N7-C7,2)</f>
        <v>2102.6265615595767</v>
      </c>
      <c r="Y7" s="124">
        <f>POWER(O7-D7,2)</f>
        <v>2102.6265615595767</v>
      </c>
      <c r="AA7" s="124">
        <f>POWER(Q7-F7,2)</f>
        <v>4215.4194089324528</v>
      </c>
      <c r="AB7" s="124">
        <f>POWER(R7-G7,2)</f>
        <v>4215.419408932451</v>
      </c>
      <c r="AD7" s="124">
        <f>POWER(T7-I7,2)</f>
        <v>4685.8467954606231</v>
      </c>
      <c r="AE7" s="124">
        <f>POWER(U7-J7,2)</f>
        <v>4685.8467954606267</v>
      </c>
      <c r="AG7" s="125">
        <f>X7/N7</f>
        <v>14.896862905264786</v>
      </c>
      <c r="AH7" s="129">
        <f>Y7/O7</f>
        <v>9.0297907456528108</v>
      </c>
      <c r="AI7" s="176">
        <f>_xlfn.CHISQ.DIST.RT(AI8,1)</f>
        <v>4.0620656169515679E-20</v>
      </c>
      <c r="AJ7" s="123">
        <f>AA7/Q7</f>
        <v>34.531746586106692</v>
      </c>
      <c r="AK7" s="123">
        <f>AB7/R7</f>
        <v>11.810336940039958</v>
      </c>
      <c r="AL7" s="176">
        <f>_xlfn.CHISQ.DIST.RT(AL8,1)</f>
        <v>2.4959519713066702E-28</v>
      </c>
      <c r="AM7" s="125">
        <f>AD7/T7</f>
        <v>39.527415223542405</v>
      </c>
      <c r="AN7" s="129">
        <f>AE7/U7</f>
        <v>10.936658425614972</v>
      </c>
      <c r="AO7" s="176">
        <f>_xlfn.CHISQ.DIST.RT(AO8,1)</f>
        <v>2.1416024728177708E-29</v>
      </c>
    </row>
    <row r="8" spans="1:41" ht="15" thickBot="1" x14ac:dyDescent="0.4">
      <c r="A8" s="279"/>
      <c r="B8" s="119" t="s">
        <v>26</v>
      </c>
      <c r="C8" s="135">
        <v>10</v>
      </c>
      <c r="D8" s="91">
        <v>138</v>
      </c>
      <c r="E8" s="137">
        <f>SUM(C8:D8)</f>
        <v>148</v>
      </c>
      <c r="F8" s="136">
        <v>10</v>
      </c>
      <c r="G8" s="132">
        <v>284</v>
      </c>
      <c r="H8" s="140">
        <f>SUM(F8:G8)</f>
        <v>294</v>
      </c>
      <c r="I8" s="135">
        <v>10</v>
      </c>
      <c r="J8" s="91">
        <v>352</v>
      </c>
      <c r="K8" s="137">
        <f>SUM(I8:J8)</f>
        <v>362</v>
      </c>
      <c r="N8" s="124">
        <f>C9*E8/E9</f>
        <v>55.854406130268202</v>
      </c>
      <c r="O8" s="124">
        <f>D9*E8/E9</f>
        <v>92.145593869731798</v>
      </c>
      <c r="Q8" s="124">
        <f>F9*H8/H9</f>
        <v>74.926261319534277</v>
      </c>
      <c r="R8" s="124">
        <f>G9*H8/H9</f>
        <v>219.07373868046571</v>
      </c>
      <c r="T8" s="124">
        <f>I9*K8/K9</f>
        <v>78.453245324532446</v>
      </c>
      <c r="U8" s="124">
        <f>J9*K8/K9</f>
        <v>283.54675467546753</v>
      </c>
      <c r="V8" s="123"/>
      <c r="W8" s="123"/>
      <c r="X8" s="124">
        <f>POWER(N8-C8,2)</f>
        <v>2102.626561559578</v>
      </c>
      <c r="Y8" s="124">
        <f>POWER(O8-D8,2)</f>
        <v>2102.626561559578</v>
      </c>
      <c r="AA8" s="124">
        <f>POWER(Q8-F8,2)</f>
        <v>4215.4194089324528</v>
      </c>
      <c r="AB8" s="124">
        <f>POWER(R8-G8,2)</f>
        <v>4215.4194089324546</v>
      </c>
      <c r="AD8" s="124">
        <f>POWER(T8-I8,2)</f>
        <v>4685.8467954606231</v>
      </c>
      <c r="AE8" s="124">
        <f>POWER(U8-J8,2)</f>
        <v>4685.8467954606267</v>
      </c>
      <c r="AG8" s="126">
        <f>X8/N8</f>
        <v>37.644775179520501</v>
      </c>
      <c r="AH8" s="127">
        <f>Y8/O8</f>
        <v>22.818525262663197</v>
      </c>
      <c r="AI8" s="177">
        <f>SUM(AG7:AH8)</f>
        <v>84.389954093101295</v>
      </c>
      <c r="AJ8" s="128">
        <f>AA8/Q8</f>
        <v>56.26090685287452</v>
      </c>
      <c r="AK8" s="128">
        <f>AB8/R8</f>
        <v>19.242011545167159</v>
      </c>
      <c r="AL8" s="178">
        <f>SUM(AJ7:AK8)</f>
        <v>121.84500192418834</v>
      </c>
      <c r="AM8" s="126">
        <f>AD8/T8</f>
        <v>59.727889854358288</v>
      </c>
      <c r="AN8" s="127">
        <f>AE8/U8</f>
        <v>16.525834692849145</v>
      </c>
      <c r="AO8" s="177">
        <f>SUM(AM7:AN8)</f>
        <v>126.71779819636481</v>
      </c>
    </row>
    <row r="9" spans="1:41" ht="15" thickBot="1" x14ac:dyDescent="0.4">
      <c r="A9" s="121"/>
      <c r="B9" s="131"/>
      <c r="C9" s="138">
        <f>SUM(C7:C8)</f>
        <v>197</v>
      </c>
      <c r="D9" s="160">
        <f>SUM(D7:D8)</f>
        <v>325</v>
      </c>
      <c r="E9" s="161">
        <f>SUM(C9:D9)</f>
        <v>522</v>
      </c>
      <c r="F9" s="141">
        <f>SUM(F7:F8)</f>
        <v>197</v>
      </c>
      <c r="G9" s="162">
        <f>SUM(G7:G8)</f>
        <v>576</v>
      </c>
      <c r="H9" s="161">
        <f>SUM(F9:G9)</f>
        <v>773</v>
      </c>
      <c r="I9" s="138">
        <f>SUM(I7:I8)</f>
        <v>197</v>
      </c>
      <c r="J9" s="160">
        <f>SUM(J7:J8)</f>
        <v>712</v>
      </c>
      <c r="K9" s="161">
        <f>SUM(I9:J9)</f>
        <v>909</v>
      </c>
      <c r="L9" s="131"/>
      <c r="M9" s="131"/>
      <c r="N9" s="131"/>
      <c r="O9" s="131"/>
      <c r="P9" s="131"/>
      <c r="Q9" s="131"/>
      <c r="R9" s="131"/>
      <c r="S9" s="131"/>
      <c r="T9" s="131"/>
      <c r="U9" s="131"/>
      <c r="V9" s="131"/>
      <c r="W9" s="131"/>
      <c r="X9" s="131"/>
      <c r="Y9" s="131"/>
      <c r="Z9" s="131"/>
      <c r="AA9" s="131"/>
      <c r="AB9" s="131"/>
      <c r="AC9" s="131"/>
      <c r="AD9" s="131"/>
      <c r="AE9" s="131"/>
      <c r="AF9" s="131"/>
      <c r="AG9" s="131"/>
      <c r="AH9" s="131"/>
      <c r="AI9" s="131"/>
      <c r="AJ9" s="131"/>
      <c r="AK9" s="131"/>
      <c r="AL9" s="131"/>
      <c r="AM9" s="131"/>
      <c r="AN9" s="131"/>
      <c r="AO9" s="122"/>
    </row>
    <row r="10" spans="1:41" ht="15" thickBot="1" x14ac:dyDescent="0.4">
      <c r="A10" s="120"/>
      <c r="B10" s="130"/>
      <c r="C10" s="163" t="s">
        <v>20</v>
      </c>
      <c r="D10" s="164" t="s">
        <v>21</v>
      </c>
      <c r="E10" s="165"/>
      <c r="F10" s="166" t="s">
        <v>20</v>
      </c>
      <c r="G10" s="167" t="s">
        <v>22</v>
      </c>
      <c r="H10" s="168"/>
      <c r="I10" s="163" t="s">
        <v>20</v>
      </c>
      <c r="J10" s="164" t="s">
        <v>23</v>
      </c>
      <c r="K10" s="169"/>
      <c r="L10" s="130"/>
      <c r="M10" s="130" t="s">
        <v>33</v>
      </c>
      <c r="N10" s="130" t="s">
        <v>20</v>
      </c>
      <c r="O10" s="130" t="s">
        <v>21</v>
      </c>
      <c r="P10" s="130"/>
      <c r="Q10" s="130" t="s">
        <v>20</v>
      </c>
      <c r="R10" s="130" t="s">
        <v>22</v>
      </c>
      <c r="S10" s="130"/>
      <c r="T10" s="130" t="s">
        <v>20</v>
      </c>
      <c r="U10" s="130" t="s">
        <v>23</v>
      </c>
      <c r="V10" s="130"/>
      <c r="W10" s="130" t="s">
        <v>25</v>
      </c>
      <c r="X10" s="130" t="s">
        <v>20</v>
      </c>
      <c r="Y10" s="130" t="s">
        <v>21</v>
      </c>
      <c r="Z10" s="130"/>
      <c r="AA10" s="130" t="s">
        <v>20</v>
      </c>
      <c r="AB10" s="130" t="s">
        <v>22</v>
      </c>
      <c r="AC10" s="130"/>
      <c r="AD10" s="130" t="s">
        <v>20</v>
      </c>
      <c r="AE10" s="130" t="s">
        <v>23</v>
      </c>
      <c r="AF10" s="130"/>
      <c r="AG10" s="173" t="s">
        <v>20</v>
      </c>
      <c r="AH10" s="174" t="s">
        <v>21</v>
      </c>
      <c r="AI10" s="175" t="s">
        <v>31</v>
      </c>
      <c r="AJ10" s="130" t="s">
        <v>20</v>
      </c>
      <c r="AK10" s="130" t="s">
        <v>22</v>
      </c>
      <c r="AL10" s="175" t="s">
        <v>31</v>
      </c>
      <c r="AM10" s="173" t="s">
        <v>20</v>
      </c>
      <c r="AN10" s="174" t="s">
        <v>23</v>
      </c>
      <c r="AO10" s="175" t="s">
        <v>31</v>
      </c>
    </row>
    <row r="11" spans="1:41" ht="15" thickBot="1" x14ac:dyDescent="0.4">
      <c r="A11" s="279">
        <v>3</v>
      </c>
      <c r="B11" s="119" t="s">
        <v>24</v>
      </c>
      <c r="C11" s="135">
        <v>237</v>
      </c>
      <c r="D11" s="91">
        <v>229</v>
      </c>
      <c r="E11" s="137">
        <f>SUM(C11:D11)</f>
        <v>466</v>
      </c>
      <c r="F11" s="136">
        <v>237</v>
      </c>
      <c r="G11" s="132">
        <v>496</v>
      </c>
      <c r="H11" s="140">
        <f>SUM(F11:G11)</f>
        <v>733</v>
      </c>
      <c r="I11" s="135">
        <v>237</v>
      </c>
      <c r="J11" s="91">
        <v>796</v>
      </c>
      <c r="K11" s="137">
        <f>SUM(I11:J11)</f>
        <v>1033</v>
      </c>
      <c r="N11" s="124">
        <f>C13*E11/E13</f>
        <v>181.90668740279938</v>
      </c>
      <c r="O11" s="124">
        <f>D13*E11/E13</f>
        <v>284.09331259720062</v>
      </c>
      <c r="Q11" s="124">
        <f>F13*H11/H13</f>
        <v>157.65467009425879</v>
      </c>
      <c r="R11" s="124">
        <f>G13*H11/H13</f>
        <v>575.34532990574121</v>
      </c>
      <c r="T11" s="124">
        <f>I13*K11/K13</f>
        <v>186.40043134435658</v>
      </c>
      <c r="U11" s="124">
        <f>J13*K11/K13</f>
        <v>846.59956865564345</v>
      </c>
      <c r="V11" s="123"/>
      <c r="W11" s="123"/>
      <c r="X11" s="124">
        <f>POWER(N11-C11,2)</f>
        <v>3035.273092932865</v>
      </c>
      <c r="Y11" s="124">
        <f>POWER(O11-D11,2)</f>
        <v>3035.273092932865</v>
      </c>
      <c r="AA11" s="124">
        <f>POWER(Q11-F11,2)</f>
        <v>6295.6813778509104</v>
      </c>
      <c r="AB11" s="124">
        <f>POWER(R11-G11,2)</f>
        <v>6295.6813778509104</v>
      </c>
      <c r="AD11" s="124">
        <f>POWER(T11-I11,2)</f>
        <v>2560.3163481371726</v>
      </c>
      <c r="AE11" s="124">
        <f>POWER(U11-J11,2)</f>
        <v>2560.3163481371753</v>
      </c>
      <c r="AG11" s="125">
        <f>X11/N11</f>
        <v>16.685879646699316</v>
      </c>
      <c r="AH11" s="129">
        <f>Y11/O11</f>
        <v>10.684070896228388</v>
      </c>
      <c r="AI11" s="176">
        <f>_xlfn.CHISQ.DIST.RT(AI12,1)</f>
        <v>2.0335518406657816E-23</v>
      </c>
      <c r="AJ11" s="123">
        <f>AA11/Q11</f>
        <v>39.933364321442809</v>
      </c>
      <c r="AK11" s="123">
        <f>AB11/R11</f>
        <v>10.942439350089678</v>
      </c>
      <c r="AL11" s="176">
        <f>_xlfn.CHISQ.DIST.RT(AL12,1)</f>
        <v>1.3322967357064531E-31</v>
      </c>
      <c r="AM11" s="125">
        <f>AD11/T11</f>
        <v>13.735570940859242</v>
      </c>
      <c r="AN11" s="129">
        <f>AE11/U11</f>
        <v>3.0242353562769066</v>
      </c>
      <c r="AO11" s="176">
        <f>_xlfn.CHISQ.DIST.RT(AO12,1)</f>
        <v>7.0480122479498522E-16</v>
      </c>
    </row>
    <row r="12" spans="1:41" ht="15" thickBot="1" x14ac:dyDescent="0.4">
      <c r="A12" s="279"/>
      <c r="B12" s="119" t="s">
        <v>26</v>
      </c>
      <c r="C12" s="135">
        <v>14</v>
      </c>
      <c r="D12" s="91">
        <v>163</v>
      </c>
      <c r="E12" s="137">
        <f>SUM(C12:D12)</f>
        <v>177</v>
      </c>
      <c r="F12" s="136">
        <v>14</v>
      </c>
      <c r="G12" s="132">
        <v>420</v>
      </c>
      <c r="H12" s="140">
        <f>SUM(F12:G12)</f>
        <v>434</v>
      </c>
      <c r="I12" s="135">
        <v>14</v>
      </c>
      <c r="J12" s="91">
        <v>344</v>
      </c>
      <c r="K12" s="137">
        <f>SUM(I12:J12)</f>
        <v>358</v>
      </c>
      <c r="N12" s="124">
        <f>C13*E12/E13</f>
        <v>69.093312597200622</v>
      </c>
      <c r="O12" s="124">
        <f>D13*E12/E13</f>
        <v>107.90668740279938</v>
      </c>
      <c r="Q12" s="124">
        <f>F13*H12/H13</f>
        <v>93.345329905741224</v>
      </c>
      <c r="R12" s="124">
        <f>G13*H12/H13</f>
        <v>340.65467009425879</v>
      </c>
      <c r="T12" s="124">
        <f>I13*K12/K13</f>
        <v>64.599568655643424</v>
      </c>
      <c r="U12" s="124">
        <f>J13*K12/K13</f>
        <v>293.4004313443566</v>
      </c>
      <c r="V12" s="123"/>
      <c r="W12" s="123"/>
      <c r="X12" s="124">
        <f>POWER(N12-C12,2)</f>
        <v>3035.273092932865</v>
      </c>
      <c r="Y12" s="124">
        <f>POWER(O12-D12,2)</f>
        <v>3035.273092932865</v>
      </c>
      <c r="AA12" s="124">
        <f>POWER(Q12-F12,2)</f>
        <v>6295.6813778509122</v>
      </c>
      <c r="AB12" s="124">
        <f>POWER(R12-G12,2)</f>
        <v>6295.6813778509104</v>
      </c>
      <c r="AD12" s="124">
        <f>POWER(T12-I12,2)</f>
        <v>2560.3163481371726</v>
      </c>
      <c r="AE12" s="124">
        <f>POWER(U12-J12,2)</f>
        <v>2560.3163481371694</v>
      </c>
      <c r="AG12" s="126">
        <f>X12/N12</f>
        <v>43.930056018993682</v>
      </c>
      <c r="AH12" s="127">
        <f>Y12/O12</f>
        <v>28.128683828488299</v>
      </c>
      <c r="AI12" s="177">
        <f>SUM(AG11:AH12)</f>
        <v>99.428690390409685</v>
      </c>
      <c r="AJ12" s="128">
        <f>AA12/Q12</f>
        <v>67.445060017552038</v>
      </c>
      <c r="AK12" s="128">
        <f>AB12/R12</f>
        <v>18.481124524460217</v>
      </c>
      <c r="AL12" s="178">
        <f>SUM(AJ11:AK12)</f>
        <v>136.80198821354475</v>
      </c>
      <c r="AM12" s="126">
        <f>AD12/T12</f>
        <v>39.63364464219999</v>
      </c>
      <c r="AN12" s="127">
        <f>AE12/U12</f>
        <v>8.7263550922738471</v>
      </c>
      <c r="AO12" s="177">
        <f>SUM(AM11:AN12)</f>
        <v>65.119806031609983</v>
      </c>
    </row>
    <row r="13" spans="1:41" ht="15" thickBot="1" x14ac:dyDescent="0.4">
      <c r="A13" s="121"/>
      <c r="B13" s="131"/>
      <c r="C13" s="170">
        <f>SUM(C11:C12)</f>
        <v>251</v>
      </c>
      <c r="D13" s="112">
        <f>SUM(D11:D12)</f>
        <v>392</v>
      </c>
      <c r="E13" s="154">
        <f>SUM(C13:D13)</f>
        <v>643</v>
      </c>
      <c r="F13" s="171">
        <f>SUM(F11:F12)</f>
        <v>251</v>
      </c>
      <c r="G13" s="172">
        <f>SUM(G11:G12)</f>
        <v>916</v>
      </c>
      <c r="H13" s="154">
        <f>SUM(F13:G13)</f>
        <v>1167</v>
      </c>
      <c r="I13" s="170">
        <f>SUM(I11:I12)</f>
        <v>251</v>
      </c>
      <c r="J13" s="112">
        <f>SUM(J11:J12)</f>
        <v>1140</v>
      </c>
      <c r="K13" s="154">
        <f>SUM(I13:J13)</f>
        <v>1391</v>
      </c>
      <c r="L13" s="131"/>
      <c r="M13" s="131"/>
      <c r="N13" s="131"/>
      <c r="O13" s="131"/>
      <c r="P13" s="131"/>
      <c r="Q13" s="131"/>
      <c r="R13" s="131"/>
      <c r="S13" s="131"/>
      <c r="T13" s="131"/>
      <c r="U13" s="131"/>
      <c r="V13" s="131"/>
      <c r="W13" s="131"/>
      <c r="X13" s="131"/>
      <c r="Y13" s="131"/>
      <c r="Z13" s="131"/>
      <c r="AA13" s="131"/>
      <c r="AB13" s="131"/>
      <c r="AC13" s="131"/>
      <c r="AD13" s="131"/>
      <c r="AE13" s="131"/>
      <c r="AF13" s="131"/>
      <c r="AG13" s="131"/>
      <c r="AH13" s="131"/>
      <c r="AI13" s="131"/>
      <c r="AJ13" s="131"/>
      <c r="AK13" s="131"/>
      <c r="AL13" s="131"/>
      <c r="AM13" s="131"/>
      <c r="AN13" s="131"/>
      <c r="AO13" s="122"/>
    </row>
    <row r="14" spans="1:41" ht="15" thickBot="1" x14ac:dyDescent="0.4">
      <c r="A14" s="120"/>
      <c r="B14" s="130"/>
      <c r="C14" s="143" t="s">
        <v>20</v>
      </c>
      <c r="D14" s="157" t="s">
        <v>21</v>
      </c>
      <c r="E14" s="144"/>
      <c r="F14" s="146" t="s">
        <v>20</v>
      </c>
      <c r="G14" s="158" t="s">
        <v>22</v>
      </c>
      <c r="H14" s="147"/>
      <c r="I14" s="143" t="s">
        <v>20</v>
      </c>
      <c r="J14" s="157" t="s">
        <v>23</v>
      </c>
      <c r="K14" s="159"/>
      <c r="L14" s="130"/>
      <c r="M14" s="130" t="s">
        <v>33</v>
      </c>
      <c r="N14" s="130" t="s">
        <v>20</v>
      </c>
      <c r="O14" s="130" t="s">
        <v>21</v>
      </c>
      <c r="P14" s="130"/>
      <c r="Q14" s="130" t="s">
        <v>20</v>
      </c>
      <c r="R14" s="130" t="s">
        <v>22</v>
      </c>
      <c r="S14" s="130"/>
      <c r="T14" s="130" t="s">
        <v>20</v>
      </c>
      <c r="U14" s="130" t="s">
        <v>23</v>
      </c>
      <c r="V14" s="130"/>
      <c r="W14" s="130" t="s">
        <v>25</v>
      </c>
      <c r="X14" s="130" t="s">
        <v>20</v>
      </c>
      <c r="Y14" s="130" t="s">
        <v>21</v>
      </c>
      <c r="Z14" s="130"/>
      <c r="AA14" s="130" t="s">
        <v>20</v>
      </c>
      <c r="AB14" s="130" t="s">
        <v>22</v>
      </c>
      <c r="AC14" s="130"/>
      <c r="AD14" s="130" t="s">
        <v>20</v>
      </c>
      <c r="AE14" s="130" t="s">
        <v>23</v>
      </c>
      <c r="AF14" s="130"/>
      <c r="AG14" s="173" t="s">
        <v>20</v>
      </c>
      <c r="AH14" s="174" t="s">
        <v>21</v>
      </c>
      <c r="AI14" s="175" t="s">
        <v>31</v>
      </c>
      <c r="AJ14" s="130" t="s">
        <v>20</v>
      </c>
      <c r="AK14" s="130" t="s">
        <v>22</v>
      </c>
      <c r="AL14" s="175" t="s">
        <v>31</v>
      </c>
      <c r="AM14" s="173" t="s">
        <v>20</v>
      </c>
      <c r="AN14" s="174" t="s">
        <v>23</v>
      </c>
      <c r="AO14" s="175" t="s">
        <v>31</v>
      </c>
    </row>
    <row r="15" spans="1:41" ht="15" thickBot="1" x14ac:dyDescent="0.4">
      <c r="A15" s="279">
        <v>4</v>
      </c>
      <c r="B15" s="119" t="s">
        <v>24</v>
      </c>
      <c r="C15" s="135">
        <v>195</v>
      </c>
      <c r="D15" s="91">
        <v>216</v>
      </c>
      <c r="E15" s="137">
        <f>SUM(C15:D15)</f>
        <v>411</v>
      </c>
      <c r="F15" s="136">
        <v>195</v>
      </c>
      <c r="G15" s="132">
        <v>228</v>
      </c>
      <c r="H15" s="140">
        <f>SUM(F15:G15)</f>
        <v>423</v>
      </c>
      <c r="I15" s="135">
        <v>195</v>
      </c>
      <c r="J15" s="91">
        <v>252</v>
      </c>
      <c r="K15" s="137">
        <f>SUM(I15:J15)</f>
        <v>447</v>
      </c>
      <c r="N15" s="124">
        <f>C17*E15/E17</f>
        <v>147.53846153846155</v>
      </c>
      <c r="O15" s="124">
        <f>D17*E15/E17</f>
        <v>263.46153846153845</v>
      </c>
      <c r="Q15" s="124">
        <f>F17*H15/H17</f>
        <v>139.2319749216301</v>
      </c>
      <c r="R15" s="124">
        <f>G17*H15/H17</f>
        <v>283.76802507836993</v>
      </c>
      <c r="T15" s="124">
        <f>I17*K15/K17</f>
        <v>119.42748091603053</v>
      </c>
      <c r="U15" s="124">
        <f>J17*K15/K17</f>
        <v>327.57251908396944</v>
      </c>
      <c r="V15" s="123"/>
      <c r="W15" s="123"/>
      <c r="X15" s="124">
        <f>POWER(N15-C15,2)</f>
        <v>2252.5976331360939</v>
      </c>
      <c r="Y15" s="124">
        <f>POWER(O15-D15,2)</f>
        <v>2252.5976331360939</v>
      </c>
      <c r="AA15" s="124">
        <f>POWER(Q15-F15,2)</f>
        <v>3110.0726211416945</v>
      </c>
      <c r="AB15" s="124">
        <f>POWER(R15-G15,2)</f>
        <v>3110.0726211416977</v>
      </c>
      <c r="AD15" s="124">
        <f>POWER(T15-I15,2)</f>
        <v>5711.2056406969295</v>
      </c>
      <c r="AE15" s="124">
        <f>POWER(U15-J15,2)</f>
        <v>5711.205640696925</v>
      </c>
      <c r="AG15" s="125">
        <f>X15/N15</f>
        <v>15.267867169327017</v>
      </c>
      <c r="AH15" s="129">
        <f>Y15/O15</f>
        <v>8.5500056148231298</v>
      </c>
      <c r="AI15" s="176">
        <f>_xlfn.CHISQ.DIST.RT(AI16,1)</f>
        <v>3.6003944459509011E-19</v>
      </c>
      <c r="AJ15" s="123">
        <f>AA15/Q15</f>
        <v>22.337344729127558</v>
      </c>
      <c r="AK15" s="123">
        <f>AB15/R15</f>
        <v>10.959912133450448</v>
      </c>
      <c r="AL15" s="176">
        <f>_xlfn.CHISQ.DIST.RT(AL16,1)</f>
        <v>2.7825414062422035E-23</v>
      </c>
      <c r="AM15" s="125">
        <f>AD15/T15</f>
        <v>47.821536524851247</v>
      </c>
      <c r="AN15" s="129">
        <f>AE15/U15</f>
        <v>17.434935191352004</v>
      </c>
      <c r="AO15" s="176">
        <f>_xlfn.CHISQ.DIST.RT(AO16,1)</f>
        <v>9.0000898593770263E-35</v>
      </c>
    </row>
    <row r="16" spans="1:41" ht="15" thickBot="1" x14ac:dyDescent="0.4">
      <c r="A16" s="279"/>
      <c r="B16" s="119" t="s">
        <v>26</v>
      </c>
      <c r="C16" s="135">
        <v>15</v>
      </c>
      <c r="D16" s="91">
        <v>159</v>
      </c>
      <c r="E16" s="137">
        <f>SUM(C16:D16)</f>
        <v>174</v>
      </c>
      <c r="F16" s="136">
        <v>15</v>
      </c>
      <c r="G16" s="132">
        <v>200</v>
      </c>
      <c r="H16" s="140">
        <f>SUM(F16:G16)</f>
        <v>215</v>
      </c>
      <c r="I16" s="135">
        <v>15</v>
      </c>
      <c r="J16" s="91">
        <v>324</v>
      </c>
      <c r="K16" s="137">
        <f>SUM(I16:J16)</f>
        <v>339</v>
      </c>
      <c r="N16" s="124">
        <f>C17*E16/E17</f>
        <v>62.46153846153846</v>
      </c>
      <c r="O16" s="124">
        <f>D17*E16/E17</f>
        <v>111.53846153846153</v>
      </c>
      <c r="Q16" s="124">
        <f>F17*H16/H17</f>
        <v>70.768025078369902</v>
      </c>
      <c r="R16" s="124">
        <f>G17*H16/H17</f>
        <v>144.2319749216301</v>
      </c>
      <c r="T16" s="124">
        <f>I17*K16/K17</f>
        <v>90.572519083969468</v>
      </c>
      <c r="U16" s="124">
        <f>J17*K16/K17</f>
        <v>248.42748091603053</v>
      </c>
      <c r="V16" s="123"/>
      <c r="W16" s="123"/>
      <c r="X16" s="124">
        <f>POWER(N16-C16,2)</f>
        <v>2252.5976331360944</v>
      </c>
      <c r="Y16" s="124">
        <f>POWER(O16-D16,2)</f>
        <v>2252.5976331360953</v>
      </c>
      <c r="AA16" s="124">
        <f>POWER(Q16-F16,2)</f>
        <v>3110.0726211416945</v>
      </c>
      <c r="AB16" s="124">
        <f>POWER(R16-G16,2)</f>
        <v>3110.0726211416945</v>
      </c>
      <c r="AD16" s="124">
        <f>POWER(T16-I16,2)</f>
        <v>5711.2056406969295</v>
      </c>
      <c r="AE16" s="124">
        <f>POWER(U16-J16,2)</f>
        <v>5711.2056406969295</v>
      </c>
      <c r="AG16" s="126">
        <f>X16/N16</f>
        <v>36.06375521030693</v>
      </c>
      <c r="AH16" s="127">
        <f>Y16/O16</f>
        <v>20.195702917771889</v>
      </c>
      <c r="AI16" s="177">
        <f>SUM(AG15:AH16)</f>
        <v>80.077330912228973</v>
      </c>
      <c r="AJ16" s="128">
        <f>AA16/Q16</f>
        <v>43.947427071725386</v>
      </c>
      <c r="AK16" s="128">
        <f>AB16/R16</f>
        <v>21.562989918369929</v>
      </c>
      <c r="AL16" s="178">
        <f>SUM(AJ15:AK16)</f>
        <v>98.807673852673332</v>
      </c>
      <c r="AM16" s="126">
        <f>AD16/T16</f>
        <v>63.056716302679959</v>
      </c>
      <c r="AN16" s="127">
        <f>AE16/U16</f>
        <v>22.989427818685403</v>
      </c>
      <c r="AO16" s="177">
        <f>SUM(AM15:AN16)</f>
        <v>151.30261583756862</v>
      </c>
    </row>
    <row r="17" spans="1:41" ht="15" thickBot="1" x14ac:dyDescent="0.4">
      <c r="A17" s="121"/>
      <c r="B17" s="131"/>
      <c r="C17" s="138">
        <f>SUM(C15:C16)</f>
        <v>210</v>
      </c>
      <c r="D17" s="160">
        <f>SUM(D15:D16)</f>
        <v>375</v>
      </c>
      <c r="E17" s="161">
        <f>SUM(C17:D17)</f>
        <v>585</v>
      </c>
      <c r="F17" s="141">
        <f>SUM(F15:F16)</f>
        <v>210</v>
      </c>
      <c r="G17" s="162">
        <f>SUM(G15:G16)</f>
        <v>428</v>
      </c>
      <c r="H17" s="161">
        <f>SUM(F17:G17)</f>
        <v>638</v>
      </c>
      <c r="I17" s="138">
        <f>SUM(I15:I16)</f>
        <v>210</v>
      </c>
      <c r="J17" s="160">
        <f>SUM(J15:J16)</f>
        <v>576</v>
      </c>
      <c r="K17" s="161">
        <f>SUM(I17:J17)</f>
        <v>786</v>
      </c>
      <c r="L17" s="131"/>
      <c r="M17" s="131"/>
      <c r="N17" s="131"/>
      <c r="O17" s="131"/>
      <c r="P17" s="131"/>
      <c r="Q17" s="131"/>
      <c r="R17" s="131"/>
      <c r="S17" s="131"/>
      <c r="T17" s="131"/>
      <c r="U17" s="131"/>
      <c r="V17" s="131"/>
      <c r="W17" s="131"/>
      <c r="X17" s="131"/>
      <c r="Y17" s="131"/>
      <c r="Z17" s="131"/>
      <c r="AA17" s="131"/>
      <c r="AB17" s="131"/>
      <c r="AC17" s="131"/>
      <c r="AD17" s="131"/>
      <c r="AE17" s="131"/>
      <c r="AF17" s="131"/>
      <c r="AG17" s="131"/>
      <c r="AH17" s="131"/>
      <c r="AI17" s="131"/>
      <c r="AJ17" s="131"/>
      <c r="AK17" s="131"/>
      <c r="AL17" s="131"/>
      <c r="AM17" s="131"/>
      <c r="AN17" s="131"/>
      <c r="AO17" s="122"/>
    </row>
    <row r="18" spans="1:41" ht="15" thickBot="1" x14ac:dyDescent="0.4">
      <c r="A18" s="120"/>
      <c r="B18" s="130"/>
      <c r="C18" s="163" t="s">
        <v>20</v>
      </c>
      <c r="D18" s="164" t="s">
        <v>21</v>
      </c>
      <c r="E18" s="165"/>
      <c r="F18" s="166" t="s">
        <v>20</v>
      </c>
      <c r="G18" s="167" t="s">
        <v>22</v>
      </c>
      <c r="H18" s="168"/>
      <c r="I18" s="163" t="s">
        <v>20</v>
      </c>
      <c r="J18" s="164" t="s">
        <v>23</v>
      </c>
      <c r="K18" s="169"/>
      <c r="L18" s="130"/>
      <c r="M18" s="130" t="s">
        <v>33</v>
      </c>
      <c r="N18" s="130" t="s">
        <v>20</v>
      </c>
      <c r="O18" s="130" t="s">
        <v>21</v>
      </c>
      <c r="P18" s="130"/>
      <c r="Q18" s="130" t="s">
        <v>20</v>
      </c>
      <c r="R18" s="130" t="s">
        <v>22</v>
      </c>
      <c r="S18" s="130"/>
      <c r="T18" s="130" t="s">
        <v>20</v>
      </c>
      <c r="U18" s="130" t="s">
        <v>23</v>
      </c>
      <c r="V18" s="130"/>
      <c r="W18" s="130" t="s">
        <v>25</v>
      </c>
      <c r="X18" s="130" t="s">
        <v>20</v>
      </c>
      <c r="Y18" s="130" t="s">
        <v>21</v>
      </c>
      <c r="Z18" s="130"/>
      <c r="AA18" s="130" t="s">
        <v>20</v>
      </c>
      <c r="AB18" s="130" t="s">
        <v>22</v>
      </c>
      <c r="AC18" s="130"/>
      <c r="AD18" s="130" t="s">
        <v>20</v>
      </c>
      <c r="AE18" s="130" t="s">
        <v>23</v>
      </c>
      <c r="AF18" s="130"/>
      <c r="AG18" s="173" t="s">
        <v>20</v>
      </c>
      <c r="AH18" s="174" t="s">
        <v>21</v>
      </c>
      <c r="AI18" s="175" t="s">
        <v>31</v>
      </c>
      <c r="AJ18" s="130" t="s">
        <v>20</v>
      </c>
      <c r="AK18" s="130" t="s">
        <v>22</v>
      </c>
      <c r="AL18" s="175" t="s">
        <v>31</v>
      </c>
      <c r="AM18" s="173" t="s">
        <v>20</v>
      </c>
      <c r="AN18" s="174" t="s">
        <v>23</v>
      </c>
      <c r="AO18" s="175" t="s">
        <v>31</v>
      </c>
    </row>
    <row r="19" spans="1:41" ht="15" thickBot="1" x14ac:dyDescent="0.4">
      <c r="A19" s="279">
        <v>5</v>
      </c>
      <c r="B19" s="119" t="s">
        <v>24</v>
      </c>
      <c r="C19" s="135">
        <v>332</v>
      </c>
      <c r="D19" s="91">
        <v>184</v>
      </c>
      <c r="E19" s="137">
        <f>SUM(C19:D19)</f>
        <v>516</v>
      </c>
      <c r="F19" s="136">
        <v>332</v>
      </c>
      <c r="G19" s="132">
        <v>416</v>
      </c>
      <c r="H19" s="140">
        <f>SUM(F19:G19)</f>
        <v>748</v>
      </c>
      <c r="I19" s="135">
        <v>332</v>
      </c>
      <c r="J19" s="91">
        <v>520</v>
      </c>
      <c r="K19" s="137">
        <f>SUM(I19:J19)</f>
        <v>852</v>
      </c>
      <c r="N19" s="124">
        <f>C21*E19/E21</f>
        <v>262.47398843930637</v>
      </c>
      <c r="O19" s="124">
        <f>D21*E19/E21</f>
        <v>253.52601156069363</v>
      </c>
      <c r="Q19" s="124">
        <f>F21*H19/H21</f>
        <v>229.35191637630663</v>
      </c>
      <c r="R19" s="124">
        <f>G21*H19/H21</f>
        <v>518.64808362369342</v>
      </c>
      <c r="T19" s="124">
        <f>I21*K19/K21</f>
        <v>205.41369863013699</v>
      </c>
      <c r="U19" s="124">
        <f>J21*K19/K21</f>
        <v>646.58630136986301</v>
      </c>
      <c r="V19" s="123"/>
      <c r="W19" s="123"/>
      <c r="X19" s="124">
        <f>POWER(N19-C19,2)</f>
        <v>4833.8662835377045</v>
      </c>
      <c r="Y19" s="124">
        <f>POWER(O19-D19,2)</f>
        <v>4833.8662835377045</v>
      </c>
      <c r="AA19" s="124">
        <f>POWER(Q19-F19,2)</f>
        <v>10536.629071616746</v>
      </c>
      <c r="AB19" s="124">
        <f>POWER(R19-G19,2)</f>
        <v>10536.629071616759</v>
      </c>
      <c r="AD19" s="124">
        <f>POWER(T19-I19,2)</f>
        <v>16024.091694501782</v>
      </c>
      <c r="AE19" s="124">
        <f>POWER(U19-J19,2)</f>
        <v>16024.091694501782</v>
      </c>
      <c r="AG19" s="125">
        <f>X19/N19</f>
        <v>18.416553626057585</v>
      </c>
      <c r="AH19" s="129">
        <f>Y19/O19</f>
        <v>19.066549636389031</v>
      </c>
      <c r="AI19" s="176">
        <f>_xlfn.CHISQ.DIST.RT(AI20,1)</f>
        <v>6.4919200726424877E-34</v>
      </c>
      <c r="AJ19" s="123">
        <f>AA19/Q19</f>
        <v>45.940880887731012</v>
      </c>
      <c r="AK19" s="123">
        <f>AB19/R19</f>
        <v>20.315565417690117</v>
      </c>
      <c r="AL19" s="176">
        <f>_xlfn.CHISQ.DIST.RT(AL20,1)</f>
        <v>2.9395407762934829E-43</v>
      </c>
      <c r="AM19" s="125">
        <f>AD19/T19</f>
        <v>78.00887575348311</v>
      </c>
      <c r="AN19" s="129">
        <f>AE19/U19</f>
        <v>24.782603127460341</v>
      </c>
      <c r="AO19" s="176">
        <f>_xlfn.CHISQ.DIST.RT(AO20,1)</f>
        <v>1.2720342982586194E-55</v>
      </c>
    </row>
    <row r="20" spans="1:41" ht="15" thickBot="1" x14ac:dyDescent="0.4">
      <c r="A20" s="279"/>
      <c r="B20" s="119" t="s">
        <v>26</v>
      </c>
      <c r="C20" s="135">
        <v>20</v>
      </c>
      <c r="D20" s="91">
        <v>156</v>
      </c>
      <c r="E20" s="137">
        <f>SUM(C20:D20)</f>
        <v>176</v>
      </c>
      <c r="F20" s="136">
        <v>20</v>
      </c>
      <c r="G20" s="132">
        <v>380</v>
      </c>
      <c r="H20" s="140">
        <f>SUM(F20:G20)</f>
        <v>400</v>
      </c>
      <c r="I20" s="135">
        <v>20</v>
      </c>
      <c r="J20" s="91">
        <v>588</v>
      </c>
      <c r="K20" s="137">
        <f>SUM(I20:J20)</f>
        <v>608</v>
      </c>
      <c r="N20" s="124">
        <f>C21*E20/E21</f>
        <v>89.526011560693647</v>
      </c>
      <c r="O20" s="124">
        <f>D21*E20/E21</f>
        <v>86.473988439306353</v>
      </c>
      <c r="Q20" s="124">
        <f>F21*H20/H21</f>
        <v>122.64808362369338</v>
      </c>
      <c r="R20" s="124">
        <f>G21*H20/H21</f>
        <v>277.35191637630663</v>
      </c>
      <c r="T20" s="124">
        <f>I21*K20/K21</f>
        <v>146.58630136986301</v>
      </c>
      <c r="U20" s="124">
        <f>J21*K20/K21</f>
        <v>461.41369863013699</v>
      </c>
      <c r="V20" s="123"/>
      <c r="W20" s="123"/>
      <c r="X20" s="124">
        <f>POWER(N20-C20,2)</f>
        <v>4833.8662835377063</v>
      </c>
      <c r="Y20" s="124">
        <f>POWER(O20-D20,2)</f>
        <v>4833.8662835377063</v>
      </c>
      <c r="AA20" s="124">
        <f>POWER(Q20-F20,2)</f>
        <v>10536.62907161675</v>
      </c>
      <c r="AB20" s="124">
        <f>POWER(R20-G20,2)</f>
        <v>10536.629071616746</v>
      </c>
      <c r="AD20" s="124">
        <f>POWER(T20-I20,2)</f>
        <v>16024.091694501782</v>
      </c>
      <c r="AE20" s="124">
        <f>POWER(U20-J20,2)</f>
        <v>16024.091694501782</v>
      </c>
      <c r="AG20" s="126">
        <f>X20/N20</f>
        <v>53.993986767305216</v>
      </c>
      <c r="AH20" s="127">
        <f>Y20/O20</f>
        <v>55.899656888504225</v>
      </c>
      <c r="AI20" s="177">
        <f>SUM(AG19:AH20)</f>
        <v>147.37674691825606</v>
      </c>
      <c r="AJ20" s="128">
        <f>AA20/Q20</f>
        <v>85.909447260057021</v>
      </c>
      <c r="AK20" s="128">
        <f>AB20/R20</f>
        <v>37.990107331080473</v>
      </c>
      <c r="AL20" s="178">
        <f>SUM(AJ19:AK20)</f>
        <v>190.15600089655862</v>
      </c>
      <c r="AM20" s="126">
        <f>AD20/T20</f>
        <v>109.31506931244674</v>
      </c>
      <c r="AN20" s="127">
        <f>AE20/U20</f>
        <v>34.72825306677008</v>
      </c>
      <c r="AO20" s="177">
        <f>SUM(AM19:AN20)</f>
        <v>246.8348012601603</v>
      </c>
    </row>
    <row r="21" spans="1:41" ht="15" thickBot="1" x14ac:dyDescent="0.4">
      <c r="A21" s="121"/>
      <c r="B21" s="131"/>
      <c r="C21" s="170">
        <f>SUM(C19:C20)</f>
        <v>352</v>
      </c>
      <c r="D21" s="112">
        <f>SUM(D19:D20)</f>
        <v>340</v>
      </c>
      <c r="E21" s="154">
        <f>SUM(C21:D21)</f>
        <v>692</v>
      </c>
      <c r="F21" s="171">
        <f>SUM(F19:F20)</f>
        <v>352</v>
      </c>
      <c r="G21" s="172">
        <f>SUM(G19:G20)</f>
        <v>796</v>
      </c>
      <c r="H21" s="154">
        <f>SUM(F21:G21)</f>
        <v>1148</v>
      </c>
      <c r="I21" s="170">
        <f>SUM(I19:I20)</f>
        <v>352</v>
      </c>
      <c r="J21" s="112">
        <f>SUM(J19:J20)</f>
        <v>1108</v>
      </c>
      <c r="K21" s="154">
        <f>SUM(I21:J21)</f>
        <v>1460</v>
      </c>
      <c r="L21" s="131"/>
      <c r="M21" s="131"/>
      <c r="N21" s="131"/>
      <c r="O21" s="131"/>
      <c r="P21" s="131"/>
      <c r="Q21" s="131"/>
      <c r="R21" s="131"/>
      <c r="S21" s="131"/>
      <c r="T21" s="131"/>
      <c r="U21" s="131"/>
      <c r="V21" s="131"/>
      <c r="W21" s="131"/>
      <c r="X21" s="131"/>
      <c r="Y21" s="131"/>
      <c r="Z21" s="131"/>
      <c r="AA21" s="131"/>
      <c r="AB21" s="131"/>
      <c r="AC21" s="131"/>
      <c r="AD21" s="131"/>
      <c r="AE21" s="131"/>
      <c r="AF21" s="131"/>
      <c r="AG21" s="131"/>
      <c r="AH21" s="131"/>
      <c r="AI21" s="131"/>
      <c r="AJ21" s="131"/>
      <c r="AK21" s="131"/>
      <c r="AL21" s="131"/>
      <c r="AM21" s="131"/>
      <c r="AN21" s="131"/>
      <c r="AO21" s="122"/>
    </row>
    <row r="22" spans="1:41" ht="15" thickBot="1" x14ac:dyDescent="0.4">
      <c r="A22" s="120"/>
      <c r="B22" s="130"/>
      <c r="C22" s="143" t="s">
        <v>20</v>
      </c>
      <c r="D22" s="157" t="s">
        <v>21</v>
      </c>
      <c r="E22" s="144"/>
      <c r="F22" s="146" t="s">
        <v>20</v>
      </c>
      <c r="G22" s="158" t="s">
        <v>22</v>
      </c>
      <c r="H22" s="147"/>
      <c r="I22" s="143" t="s">
        <v>20</v>
      </c>
      <c r="J22" s="157" t="s">
        <v>23</v>
      </c>
      <c r="K22" s="159"/>
      <c r="L22" s="130"/>
      <c r="M22" s="130" t="s">
        <v>33</v>
      </c>
      <c r="N22" s="130" t="s">
        <v>20</v>
      </c>
      <c r="O22" s="130" t="s">
        <v>21</v>
      </c>
      <c r="P22" s="130"/>
      <c r="Q22" s="130" t="s">
        <v>20</v>
      </c>
      <c r="R22" s="130" t="s">
        <v>22</v>
      </c>
      <c r="S22" s="130"/>
      <c r="T22" s="130" t="s">
        <v>20</v>
      </c>
      <c r="U22" s="130" t="s">
        <v>23</v>
      </c>
      <c r="V22" s="130"/>
      <c r="W22" s="130" t="s">
        <v>25</v>
      </c>
      <c r="X22" s="130" t="s">
        <v>20</v>
      </c>
      <c r="Y22" s="130" t="s">
        <v>21</v>
      </c>
      <c r="Z22" s="130"/>
      <c r="AA22" s="130" t="s">
        <v>20</v>
      </c>
      <c r="AB22" s="130" t="s">
        <v>22</v>
      </c>
      <c r="AC22" s="130"/>
      <c r="AD22" s="130" t="s">
        <v>20</v>
      </c>
      <c r="AE22" s="130" t="s">
        <v>23</v>
      </c>
      <c r="AF22" s="130"/>
      <c r="AG22" s="173" t="s">
        <v>20</v>
      </c>
      <c r="AH22" s="174" t="s">
        <v>21</v>
      </c>
      <c r="AI22" s="175" t="s">
        <v>31</v>
      </c>
      <c r="AJ22" s="130" t="s">
        <v>20</v>
      </c>
      <c r="AK22" s="130" t="s">
        <v>22</v>
      </c>
      <c r="AL22" s="175" t="s">
        <v>31</v>
      </c>
      <c r="AM22" s="173" t="s">
        <v>20</v>
      </c>
      <c r="AN22" s="174" t="s">
        <v>23</v>
      </c>
      <c r="AO22" s="175" t="s">
        <v>31</v>
      </c>
    </row>
    <row r="23" spans="1:41" ht="15" thickBot="1" x14ac:dyDescent="0.4">
      <c r="A23" s="279">
        <v>6</v>
      </c>
      <c r="B23" s="119" t="s">
        <v>24</v>
      </c>
      <c r="C23" s="135">
        <v>250</v>
      </c>
      <c r="D23" s="91">
        <v>26</v>
      </c>
      <c r="E23" s="137">
        <f>SUM(C23:D23)</f>
        <v>276</v>
      </c>
      <c r="F23" s="136">
        <v>250</v>
      </c>
      <c r="G23" s="133">
        <v>588</v>
      </c>
      <c r="H23" s="140">
        <f>SUM(F23:G23)</f>
        <v>838</v>
      </c>
      <c r="I23" s="135">
        <v>250</v>
      </c>
      <c r="J23" s="134">
        <v>512</v>
      </c>
      <c r="K23" s="137">
        <f>SUM(I23:J23)</f>
        <v>762</v>
      </c>
      <c r="N23" s="124">
        <f>C25*E23/E25</f>
        <v>232.13245033112582</v>
      </c>
      <c r="O23" s="124">
        <f>D25*E23/E25</f>
        <v>43.867549668874169</v>
      </c>
      <c r="Q23" s="124">
        <f>F25*H23/H25</f>
        <v>161.00756429652043</v>
      </c>
      <c r="R23" s="124">
        <f>G25*H23/H25</f>
        <v>676.9924357034796</v>
      </c>
      <c r="T23" s="124">
        <f>I25*K23/K25</f>
        <v>148.65437788018434</v>
      </c>
      <c r="U23" s="124">
        <f>J25*K23/K25</f>
        <v>613.34562211981563</v>
      </c>
      <c r="V23" s="123"/>
      <c r="W23" s="123"/>
      <c r="X23" s="124">
        <f>POWER(N23-C23,2)</f>
        <v>319.24933116968566</v>
      </c>
      <c r="Y23" s="124">
        <f>POWER(O23-D23,2)</f>
        <v>319.24933116968543</v>
      </c>
      <c r="AA23" s="124">
        <f>POWER(Q23-F23,2)</f>
        <v>7919.6536124379454</v>
      </c>
      <c r="AB23" s="124">
        <f>POWER(R23-G23,2)</f>
        <v>7919.6536124379509</v>
      </c>
      <c r="AD23" s="124">
        <f>POWER(T23-I23,2)</f>
        <v>10270.935122852468</v>
      </c>
      <c r="AE23" s="124">
        <f>POWER(U23-J23,2)</f>
        <v>10270.935122852463</v>
      </c>
      <c r="AG23" s="125">
        <f>X23/N23</f>
        <v>1.3752895414419302</v>
      </c>
      <c r="AH23" s="129">
        <f>Y23/O23</f>
        <v>7.2775738234635421</v>
      </c>
      <c r="AI23" s="176">
        <f>_xlfn.CHISQ.DIST.RT(AI24,1)</f>
        <v>1.1801881895057392E-23</v>
      </c>
      <c r="AJ23" s="123">
        <f>AA23/Q23</f>
        <v>49.188084094314185</v>
      </c>
      <c r="AK23" s="123">
        <f>AB23/R23</f>
        <v>11.698289662879974</v>
      </c>
      <c r="AL23" s="176">
        <f>_xlfn.CHISQ.DIST.RT(AL24,1)</f>
        <v>4.744246443251871E-38</v>
      </c>
      <c r="AM23" s="125">
        <f>AD23/T23</f>
        <v>69.092718756866063</v>
      </c>
      <c r="AN23" s="129">
        <f>AE23/U23</f>
        <v>16.745754355194631</v>
      </c>
      <c r="AO23" s="176">
        <f>_xlfn.CHISQ.DIST.RT(AO24,1)</f>
        <v>6.3066692824033521E-47</v>
      </c>
    </row>
    <row r="24" spans="1:41" ht="15" thickBot="1" x14ac:dyDescent="0.4">
      <c r="A24" s="279"/>
      <c r="B24" s="119" t="s">
        <v>26</v>
      </c>
      <c r="C24" s="135">
        <v>4</v>
      </c>
      <c r="D24" s="91">
        <v>22</v>
      </c>
      <c r="E24" s="137">
        <f>SUM(C24:D24)</f>
        <v>26</v>
      </c>
      <c r="F24" s="136">
        <v>4</v>
      </c>
      <c r="G24" s="133">
        <v>480</v>
      </c>
      <c r="H24" s="140">
        <f>SUM(F24:G24)</f>
        <v>484</v>
      </c>
      <c r="I24" s="135">
        <v>4</v>
      </c>
      <c r="J24" s="134">
        <v>536</v>
      </c>
      <c r="K24" s="137">
        <f>SUM(I24:J24)</f>
        <v>540</v>
      </c>
      <c r="N24" s="124">
        <f>C25*E24/E25</f>
        <v>21.867549668874172</v>
      </c>
      <c r="O24" s="124">
        <f>D25*E24/E25</f>
        <v>4.1324503311258276</v>
      </c>
      <c r="Q24" s="124">
        <f>F25*H24/H25</f>
        <v>92.992435703479572</v>
      </c>
      <c r="R24" s="124">
        <f>G25*H24/H25</f>
        <v>391.0075642965204</v>
      </c>
      <c r="T24" s="124">
        <f>I25*K24/K25</f>
        <v>105.34562211981567</v>
      </c>
      <c r="U24" s="124">
        <f>J25*K24/K25</f>
        <v>434.65437788018431</v>
      </c>
      <c r="V24" s="123"/>
      <c r="W24" s="123"/>
      <c r="X24" s="124">
        <f>POWER(N24-C24,2)</f>
        <v>319.24933116968555</v>
      </c>
      <c r="Y24" s="124">
        <f>POWER(O24-D24,2)</f>
        <v>319.24933116968555</v>
      </c>
      <c r="AA24" s="124">
        <f>POWER(Q24-F24,2)</f>
        <v>7919.6536124379454</v>
      </c>
      <c r="AB24" s="124">
        <f>POWER(R24-G24,2)</f>
        <v>7919.6536124379509</v>
      </c>
      <c r="AD24" s="124">
        <f>POWER(T24-I24,2)</f>
        <v>10270.935122852472</v>
      </c>
      <c r="AE24" s="124">
        <f>POWER(U24-J24,2)</f>
        <v>10270.935122852474</v>
      </c>
      <c r="AG24" s="126">
        <f>X24/N24</f>
        <v>14.599227439922021</v>
      </c>
      <c r="AH24" s="127">
        <f>Y24/O24</f>
        <v>77.2542452029207</v>
      </c>
      <c r="AI24" s="177">
        <f>SUM(AG23:AH24)</f>
        <v>100.50633600774819</v>
      </c>
      <c r="AJ24" s="128">
        <f>AA24/Q24</f>
        <v>85.164492708750601</v>
      </c>
      <c r="AK24" s="128">
        <f>AB24/R24</f>
        <v>20.254476730358306</v>
      </c>
      <c r="AL24" s="178">
        <f>SUM(AJ23:AK24)</f>
        <v>166.30534319630306</v>
      </c>
      <c r="AM24" s="126">
        <f>AD24/T24</f>
        <v>97.497503134688813</v>
      </c>
      <c r="AN24" s="127">
        <f>AE24/U24</f>
        <v>23.630120034552448</v>
      </c>
      <c r="AO24" s="177">
        <f>SUM(AM23:AN24)</f>
        <v>206.96609628130196</v>
      </c>
    </row>
    <row r="25" spans="1:41" ht="15" thickBot="1" x14ac:dyDescent="0.4">
      <c r="A25" s="121"/>
      <c r="B25" s="131"/>
      <c r="C25" s="138">
        <f>SUM(C23:C24)</f>
        <v>254</v>
      </c>
      <c r="D25" s="160">
        <f>SUM(D23:D24)</f>
        <v>48</v>
      </c>
      <c r="E25" s="161">
        <f>SUM(C25:D25)</f>
        <v>302</v>
      </c>
      <c r="F25" s="141">
        <f>SUM(F23:F24)</f>
        <v>254</v>
      </c>
      <c r="G25" s="162">
        <f>SUM(G23:G24)</f>
        <v>1068</v>
      </c>
      <c r="H25" s="161">
        <f>SUM(F25:G25)</f>
        <v>1322</v>
      </c>
      <c r="I25" s="138">
        <f>SUM(I23:I24)</f>
        <v>254</v>
      </c>
      <c r="J25" s="160">
        <f>SUM(J23:J24)</f>
        <v>1048</v>
      </c>
      <c r="K25" s="161">
        <f>SUM(I25:J25)</f>
        <v>1302</v>
      </c>
      <c r="L25" s="131"/>
      <c r="M25" s="131"/>
      <c r="N25" s="131"/>
      <c r="O25" s="131"/>
      <c r="P25" s="131"/>
      <c r="Q25" s="131"/>
      <c r="R25" s="131"/>
      <c r="S25" s="131"/>
      <c r="T25" s="131"/>
      <c r="U25" s="131"/>
      <c r="V25" s="131"/>
      <c r="W25" s="131"/>
      <c r="X25" s="131"/>
      <c r="Y25" s="131"/>
      <c r="Z25" s="131"/>
      <c r="AA25" s="131"/>
      <c r="AB25" s="131"/>
      <c r="AC25" s="131"/>
      <c r="AD25" s="131"/>
      <c r="AE25" s="131"/>
      <c r="AF25" s="131"/>
      <c r="AG25" s="131"/>
      <c r="AH25" s="131"/>
      <c r="AI25" s="131"/>
      <c r="AJ25" s="131"/>
      <c r="AK25" s="131"/>
      <c r="AL25" s="131"/>
      <c r="AM25" s="131"/>
      <c r="AN25" s="131"/>
      <c r="AO25" s="122"/>
    </row>
    <row r="26" spans="1:41" ht="15" thickBot="1" x14ac:dyDescent="0.4">
      <c r="A26" s="120"/>
      <c r="B26" s="130"/>
      <c r="C26" s="163" t="s">
        <v>20</v>
      </c>
      <c r="D26" s="164" t="s">
        <v>21</v>
      </c>
      <c r="E26" s="165"/>
      <c r="F26" s="166" t="s">
        <v>20</v>
      </c>
      <c r="G26" s="167" t="s">
        <v>22</v>
      </c>
      <c r="H26" s="168"/>
      <c r="I26" s="163" t="s">
        <v>20</v>
      </c>
      <c r="J26" s="164" t="s">
        <v>23</v>
      </c>
      <c r="K26" s="169"/>
      <c r="L26" s="130"/>
      <c r="M26" s="130" t="s">
        <v>33</v>
      </c>
      <c r="N26" s="130" t="s">
        <v>20</v>
      </c>
      <c r="O26" s="130" t="s">
        <v>21</v>
      </c>
      <c r="P26" s="130"/>
      <c r="Q26" s="130" t="s">
        <v>20</v>
      </c>
      <c r="R26" s="130" t="s">
        <v>22</v>
      </c>
      <c r="S26" s="130"/>
      <c r="T26" s="130" t="s">
        <v>20</v>
      </c>
      <c r="U26" s="130" t="s">
        <v>23</v>
      </c>
      <c r="V26" s="130"/>
      <c r="W26" s="130" t="s">
        <v>25</v>
      </c>
      <c r="X26" s="130" t="s">
        <v>20</v>
      </c>
      <c r="Y26" s="130" t="s">
        <v>21</v>
      </c>
      <c r="Z26" s="130"/>
      <c r="AA26" s="130" t="s">
        <v>20</v>
      </c>
      <c r="AB26" s="130" t="s">
        <v>22</v>
      </c>
      <c r="AC26" s="130"/>
      <c r="AD26" s="130" t="s">
        <v>20</v>
      </c>
      <c r="AE26" s="130" t="s">
        <v>23</v>
      </c>
      <c r="AF26" s="130"/>
      <c r="AG26" s="173" t="s">
        <v>20</v>
      </c>
      <c r="AH26" s="174" t="s">
        <v>21</v>
      </c>
      <c r="AI26" s="175" t="s">
        <v>31</v>
      </c>
      <c r="AJ26" s="130" t="s">
        <v>20</v>
      </c>
      <c r="AK26" s="130" t="s">
        <v>22</v>
      </c>
      <c r="AL26" s="175" t="s">
        <v>31</v>
      </c>
      <c r="AM26" s="173" t="s">
        <v>20</v>
      </c>
      <c r="AN26" s="174" t="s">
        <v>23</v>
      </c>
      <c r="AO26" s="179" t="s">
        <v>31</v>
      </c>
    </row>
    <row r="27" spans="1:41" ht="15" thickBot="1" x14ac:dyDescent="0.4">
      <c r="A27" s="279">
        <v>7</v>
      </c>
      <c r="B27" s="119" t="s">
        <v>24</v>
      </c>
      <c r="C27" s="135">
        <v>142</v>
      </c>
      <c r="D27" s="91">
        <v>1048</v>
      </c>
      <c r="E27" s="137">
        <f>SUM(C27:D27)</f>
        <v>1190</v>
      </c>
      <c r="F27" s="136">
        <v>142</v>
      </c>
      <c r="G27" s="133">
        <v>624</v>
      </c>
      <c r="H27" s="140">
        <f>SUM(F27:G27)</f>
        <v>766</v>
      </c>
      <c r="I27" s="135">
        <v>142</v>
      </c>
      <c r="J27" s="134">
        <v>458</v>
      </c>
      <c r="K27" s="137">
        <f>SUM(I27:J27)</f>
        <v>600</v>
      </c>
      <c r="N27" s="124">
        <f>C29*E27/E29</f>
        <v>80.830188679245282</v>
      </c>
      <c r="O27" s="124">
        <f>D$5*$E27/$E$5</f>
        <v>726.71755725190837</v>
      </c>
      <c r="Q27" s="124">
        <f>F$5*$H27/$H$5</f>
        <v>379.28155339805824</v>
      </c>
      <c r="R27" s="124">
        <f>G$5*$H27/$H$5</f>
        <v>386.71844660194176</v>
      </c>
      <c r="T27" s="124">
        <f>I$5*$K27/$K$5</f>
        <v>463.63636363636363</v>
      </c>
      <c r="U27" s="124">
        <f>J$5*$H27/$H$5</f>
        <v>111.55339805825243</v>
      </c>
      <c r="V27" s="123"/>
      <c r="W27" s="123"/>
      <c r="X27" s="124">
        <f>POWER(N27-C27,2)</f>
        <v>3741.745817016732</v>
      </c>
      <c r="Y27" s="124">
        <f>POWER(O27-D27,2)</f>
        <v>103222.40801818078</v>
      </c>
      <c r="AA27" s="124">
        <f>POWER(Q27-F27,2)</f>
        <v>56302.535582995559</v>
      </c>
      <c r="AB27" s="124">
        <f>POWER(R27-G27,2)</f>
        <v>56302.535582995559</v>
      </c>
      <c r="AD27" s="124">
        <f>POWER(T27-I27,2)</f>
        <v>103449.95041322314</v>
      </c>
      <c r="AE27" s="124">
        <f>POWER(U27-J27,2)</f>
        <v>120025.2479969837</v>
      </c>
      <c r="AG27" s="125">
        <f>X27/N27</f>
        <v>46.291439846378807</v>
      </c>
      <c r="AH27" s="129">
        <f>Y27/O27</f>
        <v>142.03923792417734</v>
      </c>
      <c r="AI27" s="176">
        <f>_xlfn.CHISQ.DIST.RT(AI28,1)</f>
        <v>1.732009700287886E-170</v>
      </c>
      <c r="AJ27" s="123">
        <f>AA27/Q27</f>
        <v>148.44522513307078</v>
      </c>
      <c r="AK27" s="123">
        <f>AB27/R27</f>
        <v>145.59050926512708</v>
      </c>
      <c r="AL27" s="176">
        <f>_xlfn.CHISQ.DIST.RT(AL28,1)</f>
        <v>1.3016821512972261E-169</v>
      </c>
      <c r="AM27" s="125">
        <f>AD27/T27</f>
        <v>223.1273440285205</v>
      </c>
      <c r="AN27" s="129">
        <f>AE27/U27</f>
        <v>1075.9443467092533</v>
      </c>
      <c r="AO27" s="180">
        <f>_xlfn.CHISQ.DIST.RT(AO28,1)</f>
        <v>0</v>
      </c>
    </row>
    <row r="28" spans="1:41" ht="15" thickBot="1" x14ac:dyDescent="0.4">
      <c r="A28" s="279"/>
      <c r="B28" s="119" t="s">
        <v>26</v>
      </c>
      <c r="C28" s="135">
        <v>2</v>
      </c>
      <c r="D28" s="91">
        <v>928</v>
      </c>
      <c r="E28" s="137">
        <f>SUM(C28:D28)</f>
        <v>930</v>
      </c>
      <c r="F28" s="136">
        <v>2</v>
      </c>
      <c r="G28" s="133">
        <v>492</v>
      </c>
      <c r="H28" s="140">
        <f>SUM(F28:G28)</f>
        <v>494</v>
      </c>
      <c r="I28" s="135">
        <v>2</v>
      </c>
      <c r="J28" s="134">
        <v>372</v>
      </c>
      <c r="K28" s="137">
        <f>SUM(I28:J28)</f>
        <v>374</v>
      </c>
      <c r="N28" s="124">
        <f>C$5*$E28/$E$5</f>
        <v>362.06106870229007</v>
      </c>
      <c r="O28" s="124">
        <f>D$5*$E28/$E$5</f>
        <v>567.93893129770993</v>
      </c>
      <c r="Q28" s="124">
        <f>F$5*$H28/$H$5</f>
        <v>244.60194174757282</v>
      </c>
      <c r="R28" s="124">
        <f>G$5*$H28/$H$5</f>
        <v>249.39805825242718</v>
      </c>
      <c r="T28" s="124">
        <f>I$5*$H28/$H$5</f>
        <v>244.60194174757282</v>
      </c>
      <c r="U28" s="124">
        <f>J$5*$H28/$H$5</f>
        <v>71.94174757281553</v>
      </c>
      <c r="V28" s="123"/>
      <c r="W28" s="123"/>
      <c r="X28" s="124">
        <f>POWER(N28-C28,2)</f>
        <v>129643.97319503526</v>
      </c>
      <c r="Y28" s="124">
        <f>POWER(O28-D28,2)</f>
        <v>129643.97319503526</v>
      </c>
      <c r="AA28" s="124">
        <f>POWER(Q28-F28,2)</f>
        <v>58855.702139692716</v>
      </c>
      <c r="AB28" s="124">
        <f>POWER(R28-G28,2)</f>
        <v>58855.702139692716</v>
      </c>
      <c r="AD28" s="124">
        <f>POWER(T28-I28,2)</f>
        <v>58855.702139692716</v>
      </c>
      <c r="AE28" s="124">
        <f>POWER(U28-J28,2)</f>
        <v>90034.954849655958</v>
      </c>
      <c r="AG28" s="126">
        <f>X28/N28</f>
        <v>358.0721165622943</v>
      </c>
      <c r="AH28" s="127">
        <f>Y28/O28</f>
        <v>228.27097430846263</v>
      </c>
      <c r="AI28" s="177">
        <f>SUM(AG27:AH28)</f>
        <v>774.67376864131313</v>
      </c>
      <c r="AJ28" s="128">
        <f>AA28/Q28</f>
        <v>240.61829484751723</v>
      </c>
      <c r="AK28" s="128">
        <f>AB28/R28</f>
        <v>235.99101994660347</v>
      </c>
      <c r="AL28" s="178">
        <f>SUM(AJ27:AK28)</f>
        <v>770.64504919231854</v>
      </c>
      <c r="AM28" s="126">
        <f>AD28/T28</f>
        <v>240.61829484751723</v>
      </c>
      <c r="AN28" s="127">
        <f>AE28/U28</f>
        <v>1251.4980228764593</v>
      </c>
      <c r="AO28" s="177">
        <f>SUM(AM27:AN28)</f>
        <v>2791.1880084617505</v>
      </c>
    </row>
    <row r="29" spans="1:41" ht="15" thickBot="1" x14ac:dyDescent="0.4">
      <c r="A29" s="121"/>
      <c r="B29" s="131"/>
      <c r="C29" s="170">
        <f>SUM(C27:C28)</f>
        <v>144</v>
      </c>
      <c r="D29" s="112">
        <f>SUM(D27:D28)</f>
        <v>1976</v>
      </c>
      <c r="E29" s="154">
        <f>SUM(C29:D29)</f>
        <v>2120</v>
      </c>
      <c r="F29" s="171">
        <f>SUM(F27:F28)</f>
        <v>144</v>
      </c>
      <c r="G29" s="172">
        <f>SUM(G27:G28)</f>
        <v>1116</v>
      </c>
      <c r="H29" s="154">
        <f>SUM(F29:G29)</f>
        <v>1260</v>
      </c>
      <c r="I29" s="170">
        <f>SUM(I27:I28)</f>
        <v>144</v>
      </c>
      <c r="J29" s="112">
        <f>SUM(J27:J28)</f>
        <v>830</v>
      </c>
      <c r="K29" s="154">
        <f>SUM(I29:J29)</f>
        <v>974</v>
      </c>
      <c r="L29" s="131"/>
      <c r="M29" s="131"/>
      <c r="N29" s="131"/>
      <c r="O29" s="131"/>
      <c r="P29" s="131"/>
      <c r="Q29" s="131"/>
      <c r="R29" s="131"/>
      <c r="S29" s="131"/>
      <c r="T29" s="131"/>
      <c r="U29" s="131"/>
      <c r="V29" s="131"/>
      <c r="W29" s="131"/>
      <c r="X29" s="131"/>
      <c r="Y29" s="131"/>
      <c r="Z29" s="131"/>
      <c r="AA29" s="131"/>
      <c r="AB29" s="131"/>
      <c r="AC29" s="131"/>
      <c r="AD29" s="131"/>
      <c r="AE29" s="131"/>
      <c r="AF29" s="131"/>
      <c r="AG29" s="131"/>
      <c r="AH29" s="131"/>
      <c r="AI29" s="131"/>
      <c r="AJ29" s="131"/>
      <c r="AK29" s="131"/>
      <c r="AL29" s="131"/>
      <c r="AM29" s="131"/>
      <c r="AN29" s="131"/>
      <c r="AO29" s="122"/>
    </row>
    <row r="30" spans="1:41" ht="15" thickBot="1" x14ac:dyDescent="0.4">
      <c r="A30" s="120"/>
      <c r="B30" s="130"/>
      <c r="C30" s="143" t="s">
        <v>20</v>
      </c>
      <c r="D30" s="157" t="s">
        <v>21</v>
      </c>
      <c r="E30" s="144"/>
      <c r="F30" s="146" t="s">
        <v>20</v>
      </c>
      <c r="G30" s="158" t="s">
        <v>22</v>
      </c>
      <c r="H30" s="147"/>
      <c r="I30" s="143" t="s">
        <v>20</v>
      </c>
      <c r="J30" s="157" t="s">
        <v>23</v>
      </c>
      <c r="K30" s="159"/>
      <c r="L30" s="130"/>
      <c r="M30" s="130" t="s">
        <v>33</v>
      </c>
      <c r="N30" s="130" t="s">
        <v>20</v>
      </c>
      <c r="O30" s="130" t="s">
        <v>21</v>
      </c>
      <c r="P30" s="130"/>
      <c r="Q30" s="130" t="s">
        <v>20</v>
      </c>
      <c r="R30" s="130" t="s">
        <v>22</v>
      </c>
      <c r="S30" s="130"/>
      <c r="T30" s="130" t="s">
        <v>20</v>
      </c>
      <c r="U30" s="130" t="s">
        <v>23</v>
      </c>
      <c r="V30" s="130"/>
      <c r="W30" s="130" t="s">
        <v>25</v>
      </c>
      <c r="X30" s="130" t="s">
        <v>20</v>
      </c>
      <c r="Y30" s="130" t="s">
        <v>21</v>
      </c>
      <c r="Z30" s="130"/>
      <c r="AA30" s="130" t="s">
        <v>20</v>
      </c>
      <c r="AB30" s="130" t="s">
        <v>22</v>
      </c>
      <c r="AC30" s="130"/>
      <c r="AD30" s="130" t="s">
        <v>20</v>
      </c>
      <c r="AE30" s="130" t="s">
        <v>23</v>
      </c>
      <c r="AF30" s="130"/>
      <c r="AG30" s="173" t="s">
        <v>20</v>
      </c>
      <c r="AH30" s="174" t="s">
        <v>21</v>
      </c>
      <c r="AI30" s="175" t="s">
        <v>31</v>
      </c>
      <c r="AJ30" s="130" t="s">
        <v>20</v>
      </c>
      <c r="AK30" s="130" t="s">
        <v>22</v>
      </c>
      <c r="AL30" s="175" t="s">
        <v>31</v>
      </c>
      <c r="AM30" s="173" t="s">
        <v>20</v>
      </c>
      <c r="AN30" s="174" t="s">
        <v>23</v>
      </c>
      <c r="AO30" s="175" t="s">
        <v>31</v>
      </c>
    </row>
    <row r="31" spans="1:41" ht="15" thickBot="1" x14ac:dyDescent="0.4">
      <c r="A31" s="279">
        <v>8</v>
      </c>
      <c r="B31" s="119" t="s">
        <v>24</v>
      </c>
      <c r="C31" s="135">
        <v>255</v>
      </c>
      <c r="D31" s="91">
        <v>210</v>
      </c>
      <c r="E31" s="137">
        <f>SUM(C31:D31)</f>
        <v>465</v>
      </c>
      <c r="F31" s="136">
        <v>255</v>
      </c>
      <c r="G31" s="132">
        <v>122</v>
      </c>
      <c r="H31" s="140">
        <f>SUM(F31:G31)</f>
        <v>377</v>
      </c>
      <c r="I31" s="135">
        <v>255</v>
      </c>
      <c r="J31" s="91">
        <v>46</v>
      </c>
      <c r="K31" s="137">
        <f>SUM(I31:J31)</f>
        <v>301</v>
      </c>
      <c r="N31" s="124">
        <f>C33*E31/E33</f>
        <v>182.75417298937785</v>
      </c>
      <c r="O31" s="124">
        <f>D33*E31/E33</f>
        <v>282.24582701062218</v>
      </c>
      <c r="Q31" s="124">
        <f>F33*H31/H33</f>
        <v>188.13680154142583</v>
      </c>
      <c r="R31" s="124">
        <f>G33*H31/H33</f>
        <v>188.86319845857417</v>
      </c>
      <c r="T31" s="124">
        <f>I33*K31/K33</f>
        <v>233.41017964071855</v>
      </c>
      <c r="U31" s="124">
        <f>J33*K31/K33</f>
        <v>67.589820359281433</v>
      </c>
      <c r="V31" s="123"/>
      <c r="W31" s="123"/>
      <c r="X31" s="124">
        <f>POWER(N31-C31,2)</f>
        <v>5219.4595204487414</v>
      </c>
      <c r="Y31" s="124">
        <f>POWER(O31-D31,2)</f>
        <v>5219.459520448745</v>
      </c>
      <c r="AA31" s="124">
        <f>POWER(Q31-F31,2)</f>
        <v>4470.687308110676</v>
      </c>
      <c r="AB31" s="124">
        <f>POWER(R31-G31,2)</f>
        <v>4470.687308110676</v>
      </c>
      <c r="AD31" s="124">
        <f>POWER(T31-I31,2)</f>
        <v>466.12034314604364</v>
      </c>
      <c r="AE31" s="124">
        <f>POWER(U31-J31,2)</f>
        <v>466.12034314604307</v>
      </c>
      <c r="AG31" s="125">
        <f>X31/N31</f>
        <v>28.560001859722842</v>
      </c>
      <c r="AH31" s="129">
        <f>Y31/O31</f>
        <v>18.492601204170551</v>
      </c>
      <c r="AI31" s="176">
        <f>_xlfn.CHISQ.DIST.RT(AI32,1)</f>
        <v>1.2304515441801964E-36</v>
      </c>
      <c r="AJ31" s="123">
        <f>AA31/Q31</f>
        <v>23.762960098618855</v>
      </c>
      <c r="AK31" s="123">
        <f>AB31/R31</f>
        <v>23.671564098239553</v>
      </c>
      <c r="AL31" s="176">
        <f>_xlfn.CHISQ.DIST.RT(AL32,1)</f>
        <v>1.358938452712351E-39</v>
      </c>
      <c r="AM31" s="125">
        <f>AD31/T31</f>
        <v>1.9970009185697428</v>
      </c>
      <c r="AN31" s="129">
        <f>AE31/U31</f>
        <v>6.8963098387941706</v>
      </c>
      <c r="AO31" s="176">
        <f>_xlfn.CHISQ.DIST.RT(AO32,1)</f>
        <v>2.3682943265811744E-21</v>
      </c>
    </row>
    <row r="32" spans="1:41" ht="15" thickBot="1" x14ac:dyDescent="0.4">
      <c r="A32" s="279"/>
      <c r="B32" s="119" t="s">
        <v>26</v>
      </c>
      <c r="C32" s="135">
        <v>4</v>
      </c>
      <c r="D32" s="91">
        <v>190</v>
      </c>
      <c r="E32" s="137">
        <f>SUM(C32:D32)</f>
        <v>194</v>
      </c>
      <c r="F32" s="136">
        <v>4</v>
      </c>
      <c r="G32" s="132">
        <v>138</v>
      </c>
      <c r="H32" s="140">
        <f>SUM(F32:G32)</f>
        <v>142</v>
      </c>
      <c r="I32" s="135">
        <v>4</v>
      </c>
      <c r="J32" s="91">
        <v>29</v>
      </c>
      <c r="K32" s="137">
        <f>SUM(I32:J32)</f>
        <v>33</v>
      </c>
      <c r="N32" s="124">
        <f>C33*E32/E33</f>
        <v>76.245827010622151</v>
      </c>
      <c r="O32" s="124">
        <f>D33*E32/E33</f>
        <v>117.75417298937785</v>
      </c>
      <c r="Q32" s="124">
        <f>F33*H32/H33</f>
        <v>70.863198458574175</v>
      </c>
      <c r="R32" s="124">
        <f>G33*H32/H33</f>
        <v>71.136801541425825</v>
      </c>
      <c r="T32" s="124">
        <f>I33*K32/K33</f>
        <v>25.589820359281436</v>
      </c>
      <c r="U32" s="124">
        <f>J33*K32/K33</f>
        <v>7.4101796407185629</v>
      </c>
      <c r="V32" s="123"/>
      <c r="W32" s="123"/>
      <c r="X32" s="124">
        <f>POWER(N32-C32,2)</f>
        <v>5219.4595204487414</v>
      </c>
      <c r="Y32" s="124">
        <f>POWER(O32-D32,2)</f>
        <v>5219.4595204487414</v>
      </c>
      <c r="AA32" s="124">
        <f>POWER(Q32-F32,2)</f>
        <v>4470.687308110676</v>
      </c>
      <c r="AB32" s="124">
        <f>POWER(R32-G32,2)</f>
        <v>4470.687308110676</v>
      </c>
      <c r="AD32" s="124">
        <f>POWER(T32-I32,2)</f>
        <v>466.12034314604318</v>
      </c>
      <c r="AE32" s="124">
        <f>POWER(U32-J32,2)</f>
        <v>466.12034314604318</v>
      </c>
      <c r="AG32" s="126">
        <f>X32/N32</f>
        <v>68.455674560675888</v>
      </c>
      <c r="AH32" s="127">
        <f>Y32/O32</f>
        <v>44.325049278037632</v>
      </c>
      <c r="AI32" s="177">
        <f>SUM(AG31:AH32)</f>
        <v>159.8333269026069</v>
      </c>
      <c r="AJ32" s="128">
        <f>AA32/Q32</f>
        <v>63.088985613938796</v>
      </c>
      <c r="AK32" s="128">
        <f>AB32/R32</f>
        <v>62.846335669269791</v>
      </c>
      <c r="AL32" s="178">
        <f>SUM(AJ31:AK32)</f>
        <v>173.369845480067</v>
      </c>
      <c r="AM32" s="126">
        <f>AD32/T32</f>
        <v>18.21506898453006</v>
      </c>
      <c r="AN32" s="127">
        <f>AE32/U32</f>
        <v>62.902704893243808</v>
      </c>
      <c r="AO32" s="177">
        <f>SUM(AM31:AN32)</f>
        <v>90.011084635137777</v>
      </c>
    </row>
    <row r="33" spans="1:41" ht="15" thickBot="1" x14ac:dyDescent="0.4">
      <c r="A33" s="121"/>
      <c r="B33" s="131"/>
      <c r="C33" s="138">
        <f>SUM(C31:C32)</f>
        <v>259</v>
      </c>
      <c r="D33" s="160">
        <f>SUM(D31:D32)</f>
        <v>400</v>
      </c>
      <c r="E33" s="161">
        <f>SUM(C33:D33)</f>
        <v>659</v>
      </c>
      <c r="F33" s="141">
        <f>SUM(F31:F32)</f>
        <v>259</v>
      </c>
      <c r="G33" s="162">
        <f>SUM(G31:G32)</f>
        <v>260</v>
      </c>
      <c r="H33" s="161">
        <f>SUM(F33:G33)</f>
        <v>519</v>
      </c>
      <c r="I33" s="138">
        <f>SUM(I31:I32)</f>
        <v>259</v>
      </c>
      <c r="J33" s="160">
        <f>SUM(J31:J32)</f>
        <v>75</v>
      </c>
      <c r="K33" s="161">
        <f>SUM(I33:J33)</f>
        <v>334</v>
      </c>
      <c r="L33" s="131"/>
      <c r="M33" s="131"/>
      <c r="N33" s="131"/>
      <c r="O33" s="131"/>
      <c r="P33" s="131"/>
      <c r="Q33" s="131"/>
      <c r="R33" s="131"/>
      <c r="S33" s="131"/>
      <c r="T33" s="131"/>
      <c r="U33" s="131"/>
      <c r="V33" s="131"/>
      <c r="W33" s="131"/>
      <c r="X33" s="131"/>
      <c r="Y33" s="131"/>
      <c r="Z33" s="131"/>
      <c r="AA33" s="131"/>
      <c r="AB33" s="131"/>
      <c r="AC33" s="131"/>
      <c r="AD33" s="131"/>
      <c r="AE33" s="131"/>
      <c r="AF33" s="131"/>
      <c r="AG33" s="131"/>
      <c r="AH33" s="131"/>
      <c r="AI33" s="131"/>
      <c r="AJ33" s="255"/>
      <c r="AK33" s="255"/>
      <c r="AL33" s="255"/>
      <c r="AM33" s="255"/>
      <c r="AN33" s="255"/>
      <c r="AO33" s="257"/>
    </row>
    <row r="34" spans="1:41" x14ac:dyDescent="0.35">
      <c r="A34" s="120"/>
      <c r="B34" s="130"/>
      <c r="C34" s="143" t="s">
        <v>20</v>
      </c>
      <c r="D34" s="157" t="s">
        <v>21</v>
      </c>
      <c r="E34" s="144"/>
      <c r="M34" s="130" t="s">
        <v>33</v>
      </c>
      <c r="N34" s="130" t="s">
        <v>20</v>
      </c>
      <c r="O34" s="130" t="s">
        <v>21</v>
      </c>
      <c r="P34" s="130"/>
      <c r="Q34" s="130"/>
      <c r="R34" s="130"/>
      <c r="S34" s="130"/>
      <c r="T34" s="130"/>
      <c r="U34" s="130"/>
      <c r="V34" s="130"/>
      <c r="W34" s="130" t="s">
        <v>25</v>
      </c>
      <c r="X34" s="130" t="s">
        <v>20</v>
      </c>
      <c r="Y34" s="130" t="s">
        <v>21</v>
      </c>
      <c r="Z34" s="130"/>
      <c r="AA34" s="130"/>
      <c r="AB34" s="130"/>
      <c r="AC34" s="130"/>
      <c r="AD34" s="130"/>
      <c r="AE34" s="130"/>
      <c r="AF34" s="130"/>
      <c r="AG34" s="173" t="s">
        <v>20</v>
      </c>
      <c r="AH34" s="174" t="s">
        <v>21</v>
      </c>
      <c r="AI34" s="175" t="s">
        <v>31</v>
      </c>
      <c r="AJ34" s="255"/>
      <c r="AK34" s="258"/>
      <c r="AL34" s="258"/>
      <c r="AM34" s="258"/>
      <c r="AN34" s="258"/>
      <c r="AO34" s="258"/>
    </row>
    <row r="35" spans="1:41" ht="15" thickBot="1" x14ac:dyDescent="0.4">
      <c r="A35" s="279">
        <v>9</v>
      </c>
      <c r="B35" s="119" t="s">
        <v>24</v>
      </c>
      <c r="C35" s="119">
        <v>255</v>
      </c>
      <c r="D35" s="119">
        <v>254</v>
      </c>
      <c r="E35" s="137">
        <f>SUM(C35:D35)</f>
        <v>509</v>
      </c>
      <c r="N35" s="256">
        <f>C37*E35/E37</f>
        <v>188.93855518548298</v>
      </c>
      <c r="O35" s="256">
        <f>D37*E35/E37</f>
        <v>320.06144481451707</v>
      </c>
      <c r="Q35" s="254"/>
      <c r="R35" s="254"/>
      <c r="S35" s="255"/>
      <c r="T35" s="254"/>
      <c r="U35" s="254"/>
      <c r="V35" s="123"/>
      <c r="W35" s="123"/>
      <c r="X35" s="256">
        <f>POWER(N35-C35,2)</f>
        <v>4364.1144909814775</v>
      </c>
      <c r="Y35" s="256">
        <f>POWER(O35-D35,2)</f>
        <v>4364.1144909814848</v>
      </c>
      <c r="AA35" s="254"/>
      <c r="AB35" s="254"/>
      <c r="AC35" s="255"/>
      <c r="AD35" s="254"/>
      <c r="AE35" s="254"/>
      <c r="AG35" s="125">
        <f>X35/N35</f>
        <v>23.098062154107087</v>
      </c>
      <c r="AH35" s="129">
        <f>Y35/O35</f>
        <v>13.635239613164243</v>
      </c>
      <c r="AI35" s="176">
        <f>_xlfn.CHISQ.DIST.RT(AI36,1)</f>
        <v>1.614847569018486E-31</v>
      </c>
      <c r="AJ35" s="254"/>
      <c r="AK35" s="259"/>
      <c r="AL35" s="258"/>
      <c r="AM35" s="259"/>
      <c r="AN35" s="259"/>
      <c r="AO35" s="258"/>
    </row>
    <row r="36" spans="1:41" ht="15" thickBot="1" x14ac:dyDescent="0.4">
      <c r="A36" s="279"/>
      <c r="B36" s="119" t="s">
        <v>26</v>
      </c>
      <c r="C36" s="119">
        <v>3.56</v>
      </c>
      <c r="D36" s="119">
        <v>184</v>
      </c>
      <c r="E36" s="137">
        <f>SUM(C36:D36)</f>
        <v>187.56</v>
      </c>
      <c r="N36" s="256">
        <f>C37*E36/E37</f>
        <v>69.621444814517062</v>
      </c>
      <c r="O36" s="256">
        <f>D37*E36/E37</f>
        <v>117.93855518548295</v>
      </c>
      <c r="Q36" s="254"/>
      <c r="R36" s="254"/>
      <c r="S36" s="255"/>
      <c r="T36" s="254"/>
      <c r="U36" s="254"/>
      <c r="V36" s="123"/>
      <c r="W36" s="123"/>
      <c r="X36" s="256">
        <f>POWER(N36-C36,2)</f>
        <v>4364.114490981483</v>
      </c>
      <c r="Y36" s="256">
        <f>POWER(O36-D36,2)</f>
        <v>4364.1144909814811</v>
      </c>
      <c r="AA36" s="254"/>
      <c r="AB36" s="254"/>
      <c r="AC36" s="255"/>
      <c r="AD36" s="254"/>
      <c r="AE36" s="254"/>
      <c r="AG36" s="126">
        <f>X36/N36</f>
        <v>62.68348068053168</v>
      </c>
      <c r="AH36" s="127">
        <f>Y36/O36</f>
        <v>37.003289417256312</v>
      </c>
      <c r="AI36" s="260">
        <f>SUM(AG35:AH36)</f>
        <v>136.4200718650593</v>
      </c>
      <c r="AJ36" s="254"/>
      <c r="AK36" s="259"/>
      <c r="AL36" s="259"/>
      <c r="AM36" s="259"/>
      <c r="AN36" s="259"/>
      <c r="AO36" s="259"/>
    </row>
    <row r="37" spans="1:41" ht="15" thickBot="1" x14ac:dyDescent="0.4">
      <c r="A37" s="121"/>
      <c r="B37" s="131"/>
      <c r="C37" s="138">
        <f>SUM(C35:C36)</f>
        <v>258.56</v>
      </c>
      <c r="D37" s="160">
        <f>SUM(D35:D36)</f>
        <v>438</v>
      </c>
      <c r="E37" s="161">
        <f>SUM(C37:D37)</f>
        <v>696.56</v>
      </c>
      <c r="M37" s="131"/>
      <c r="N37" s="131"/>
      <c r="O37" s="131"/>
      <c r="P37" s="131"/>
      <c r="Q37" s="131"/>
      <c r="R37" s="131"/>
      <c r="S37" s="131"/>
      <c r="T37" s="131"/>
      <c r="U37" s="131"/>
      <c r="V37" s="131"/>
      <c r="W37" s="131"/>
      <c r="X37" s="131"/>
      <c r="Y37" s="131"/>
      <c r="Z37" s="131"/>
      <c r="AA37" s="131"/>
      <c r="AB37" s="131"/>
      <c r="AC37" s="131"/>
      <c r="AD37" s="131"/>
      <c r="AE37" s="131"/>
      <c r="AF37" s="131"/>
      <c r="AG37" s="131"/>
      <c r="AH37" s="131"/>
      <c r="AI37" s="131"/>
      <c r="AJ37" s="255"/>
      <c r="AK37" s="258"/>
      <c r="AL37" s="258"/>
      <c r="AM37" s="258"/>
      <c r="AN37" s="258"/>
      <c r="AO37" s="258"/>
    </row>
    <row r="38" spans="1:41" x14ac:dyDescent="0.35">
      <c r="A38" s="120"/>
      <c r="B38" s="130"/>
      <c r="C38" s="143" t="s">
        <v>20</v>
      </c>
      <c r="D38" s="157" t="s">
        <v>21</v>
      </c>
      <c r="E38" s="144"/>
      <c r="M38" s="130" t="s">
        <v>33</v>
      </c>
      <c r="N38" s="130" t="s">
        <v>20</v>
      </c>
      <c r="O38" s="130" t="s">
        <v>21</v>
      </c>
      <c r="P38" s="130"/>
      <c r="Q38" s="130"/>
      <c r="R38" s="130"/>
      <c r="S38" s="130"/>
      <c r="T38" s="130"/>
      <c r="U38" s="130"/>
      <c r="V38" s="130"/>
      <c r="W38" s="130" t="s">
        <v>25</v>
      </c>
      <c r="X38" s="130" t="s">
        <v>20</v>
      </c>
      <c r="Y38" s="130" t="s">
        <v>21</v>
      </c>
      <c r="Z38" s="130"/>
      <c r="AA38" s="130"/>
      <c r="AB38" s="130"/>
      <c r="AC38" s="130"/>
      <c r="AD38" s="130"/>
      <c r="AE38" s="130"/>
      <c r="AF38" s="130"/>
      <c r="AG38" s="173" t="s">
        <v>20</v>
      </c>
      <c r="AH38" s="174" t="s">
        <v>21</v>
      </c>
      <c r="AI38" s="175" t="s">
        <v>31</v>
      </c>
      <c r="AJ38" s="255"/>
      <c r="AK38" s="258"/>
      <c r="AL38" s="258"/>
      <c r="AM38" s="258"/>
      <c r="AN38" s="258"/>
      <c r="AO38" s="258"/>
    </row>
    <row r="39" spans="1:41" ht="15" thickBot="1" x14ac:dyDescent="0.4">
      <c r="A39" s="279">
        <v>10</v>
      </c>
      <c r="B39" s="119" t="s">
        <v>24</v>
      </c>
      <c r="C39" s="135">
        <v>110</v>
      </c>
      <c r="D39" s="119">
        <v>110</v>
      </c>
      <c r="E39" s="137">
        <f>SUM(C39:D39)</f>
        <v>220</v>
      </c>
      <c r="H39" s="123"/>
      <c r="N39" s="256">
        <f>C41*E39/E41</f>
        <v>74.996934396076028</v>
      </c>
      <c r="O39" s="256">
        <f>D41*E39/E41</f>
        <v>145.00306560392397</v>
      </c>
      <c r="Q39" s="254"/>
      <c r="R39" s="254"/>
      <c r="S39" s="255"/>
      <c r="T39" s="254"/>
      <c r="U39" s="254"/>
      <c r="V39" s="123"/>
      <c r="W39" s="123"/>
      <c r="X39" s="256">
        <f>POWER(N39-C39,2)</f>
        <v>1225.2146016726053</v>
      </c>
      <c r="Y39" s="256">
        <f>POWER(O39-D39,2)</f>
        <v>1225.2146016726053</v>
      </c>
      <c r="AA39" s="254"/>
      <c r="AB39" s="254"/>
      <c r="AC39" s="255"/>
      <c r="AD39" s="254"/>
      <c r="AE39" s="254"/>
      <c r="AG39" s="125">
        <f>X39/N39</f>
        <v>16.33686245362998</v>
      </c>
      <c r="AH39" s="129">
        <f>Y39/O39</f>
        <v>8.4495772318309488</v>
      </c>
      <c r="AI39" s="176">
        <f>_xlfn.CHISQ.DIST.RT(AI40,1)</f>
        <v>2.6517316490179304E-18</v>
      </c>
      <c r="AJ39" s="254"/>
      <c r="AK39" s="259"/>
      <c r="AL39" s="258"/>
      <c r="AM39" s="259"/>
      <c r="AN39" s="259"/>
      <c r="AO39" s="258"/>
    </row>
    <row r="40" spans="1:41" ht="15" thickBot="1" x14ac:dyDescent="0.4">
      <c r="A40" s="279"/>
      <c r="B40" s="119" t="s">
        <v>26</v>
      </c>
      <c r="C40" s="135">
        <v>1.2</v>
      </c>
      <c r="D40" s="119">
        <v>105</v>
      </c>
      <c r="E40" s="137">
        <f>SUM(C40:D40)</f>
        <v>106.2</v>
      </c>
      <c r="H40" s="123"/>
      <c r="N40" s="256">
        <f>C41*E40/E41</f>
        <v>36.203065603923974</v>
      </c>
      <c r="O40" s="256">
        <f>D41*E40/E41</f>
        <v>69.996934396076028</v>
      </c>
      <c r="Q40" s="254"/>
      <c r="R40" s="254"/>
      <c r="S40" s="255"/>
      <c r="T40" s="254"/>
      <c r="U40" s="254"/>
      <c r="V40" s="123"/>
      <c r="W40" s="123"/>
      <c r="X40" s="256">
        <f>POWER(N40-C40,2)</f>
        <v>1225.2146016726053</v>
      </c>
      <c r="Y40" s="256">
        <f>POWER(O40-D40,2)</f>
        <v>1225.2146016726053</v>
      </c>
      <c r="AA40" s="254"/>
      <c r="AB40" s="254"/>
      <c r="AC40" s="255"/>
      <c r="AD40" s="254"/>
      <c r="AE40" s="254"/>
      <c r="AG40" s="126">
        <f>X40/N40</f>
        <v>33.842841241041391</v>
      </c>
      <c r="AH40" s="127">
        <f>Y40/O40</f>
        <v>17.503832306994433</v>
      </c>
      <c r="AI40" s="260">
        <f>SUM(AG39:AH40)</f>
        <v>76.133113233496744</v>
      </c>
      <c r="AJ40" s="254"/>
      <c r="AK40" s="259"/>
      <c r="AL40" s="259"/>
      <c r="AM40" s="259"/>
      <c r="AN40" s="259"/>
      <c r="AO40" s="259"/>
    </row>
    <row r="41" spans="1:41" ht="15" thickBot="1" x14ac:dyDescent="0.4">
      <c r="A41" s="121"/>
      <c r="B41" s="131"/>
      <c r="C41" s="138">
        <f>SUM(C39:C40)</f>
        <v>111.2</v>
      </c>
      <c r="D41" s="160">
        <f>SUM(D39:D40)</f>
        <v>215</v>
      </c>
      <c r="E41" s="161">
        <f>SUM(C41:D41)</f>
        <v>326.2</v>
      </c>
      <c r="H41" s="123"/>
      <c r="M41" s="131"/>
      <c r="N41" s="131"/>
      <c r="O41" s="131"/>
      <c r="P41" s="131"/>
      <c r="Q41" s="131"/>
      <c r="R41" s="131"/>
      <c r="S41" s="131"/>
      <c r="T41" s="131"/>
      <c r="U41" s="131"/>
      <c r="V41" s="131"/>
      <c r="W41" s="131"/>
      <c r="X41" s="131"/>
      <c r="Y41" s="131"/>
      <c r="Z41" s="131"/>
      <c r="AA41" s="131"/>
      <c r="AB41" s="131"/>
      <c r="AC41" s="131"/>
      <c r="AD41" s="131"/>
      <c r="AE41" s="131"/>
      <c r="AF41" s="131"/>
      <c r="AG41" s="131"/>
      <c r="AH41" s="131"/>
      <c r="AI41" s="131"/>
      <c r="AJ41" s="255"/>
      <c r="AK41" s="258"/>
      <c r="AL41" s="258"/>
      <c r="AM41" s="258"/>
      <c r="AN41" s="258"/>
      <c r="AO41" s="258"/>
    </row>
    <row r="42" spans="1:41" x14ac:dyDescent="0.35">
      <c r="A42" s="120"/>
      <c r="B42" s="130"/>
      <c r="C42" s="143" t="s">
        <v>20</v>
      </c>
      <c r="D42" s="157" t="s">
        <v>21</v>
      </c>
      <c r="E42" s="144"/>
      <c r="H42" s="123"/>
      <c r="M42" s="130" t="s">
        <v>33</v>
      </c>
      <c r="N42" s="130" t="s">
        <v>20</v>
      </c>
      <c r="O42" s="130" t="s">
        <v>21</v>
      </c>
      <c r="P42" s="130"/>
      <c r="Q42" s="130"/>
      <c r="R42" s="130"/>
      <c r="S42" s="130"/>
      <c r="T42" s="130"/>
      <c r="U42" s="130"/>
      <c r="V42" s="130"/>
      <c r="W42" s="130" t="s">
        <v>25</v>
      </c>
      <c r="X42" s="130" t="s">
        <v>20</v>
      </c>
      <c r="Y42" s="130" t="s">
        <v>21</v>
      </c>
      <c r="Z42" s="130"/>
      <c r="AA42" s="130"/>
      <c r="AB42" s="130"/>
      <c r="AC42" s="130"/>
      <c r="AD42" s="130"/>
      <c r="AE42" s="130"/>
      <c r="AF42" s="130"/>
      <c r="AG42" s="173" t="s">
        <v>20</v>
      </c>
      <c r="AH42" s="174" t="s">
        <v>21</v>
      </c>
      <c r="AI42" s="175" t="s">
        <v>31</v>
      </c>
      <c r="AK42" s="258"/>
      <c r="AL42" s="258"/>
      <c r="AM42" s="258"/>
      <c r="AN42" s="258"/>
      <c r="AO42" s="258"/>
    </row>
    <row r="43" spans="1:41" ht="15" thickBot="1" x14ac:dyDescent="0.4">
      <c r="A43" s="279">
        <v>11</v>
      </c>
      <c r="B43" s="119" t="s">
        <v>24</v>
      </c>
      <c r="C43" s="119">
        <v>137</v>
      </c>
      <c r="D43" s="119">
        <v>226</v>
      </c>
      <c r="E43" s="137">
        <f>SUM(C43:D43)</f>
        <v>363</v>
      </c>
      <c r="H43" s="123"/>
      <c r="N43" s="256">
        <f>C45*E43/E45</f>
        <v>86.553032400996955</v>
      </c>
      <c r="O43" s="256">
        <f>D45*E43/E45</f>
        <v>276.44696759900307</v>
      </c>
      <c r="Q43" s="254"/>
      <c r="R43" s="254"/>
      <c r="S43" s="255"/>
      <c r="T43" s="254"/>
      <c r="U43" s="254"/>
      <c r="V43" s="123"/>
      <c r="W43" s="123"/>
      <c r="X43" s="256">
        <f>POWER(N43-C43,2)</f>
        <v>2544.8965399348631</v>
      </c>
      <c r="Y43" s="256">
        <f>POWER(O43-D43,2)</f>
        <v>2544.8965399348658</v>
      </c>
      <c r="AA43" s="254"/>
      <c r="AB43" s="254"/>
      <c r="AC43" s="255"/>
      <c r="AD43" s="254"/>
      <c r="AE43" s="254"/>
      <c r="AG43" s="125">
        <f>X43/N43</f>
        <v>29.402742680862442</v>
      </c>
      <c r="AH43" s="129">
        <f>Y43/O43</f>
        <v>9.2057314357173041</v>
      </c>
      <c r="AI43" s="176">
        <f>_xlfn.CHISQ.DIST.RT(AI44,1)</f>
        <v>2.1638619048596897E-24</v>
      </c>
    </row>
    <row r="44" spans="1:41" ht="15" thickBot="1" x14ac:dyDescent="0.4">
      <c r="A44" s="279"/>
      <c r="B44" s="119" t="s">
        <v>26</v>
      </c>
      <c r="C44" s="119">
        <v>0.76</v>
      </c>
      <c r="D44" s="119">
        <v>214</v>
      </c>
      <c r="E44" s="137">
        <f>SUM(C44:D44)</f>
        <v>214.76</v>
      </c>
      <c r="H44" s="123"/>
      <c r="N44" s="256">
        <f>C45*E44/E45</f>
        <v>51.206967599003036</v>
      </c>
      <c r="O44" s="256">
        <f>D45*E44/E45</f>
        <v>163.55303240099695</v>
      </c>
      <c r="Q44" s="254"/>
      <c r="R44" s="254"/>
      <c r="S44" s="255"/>
      <c r="T44" s="254"/>
      <c r="U44" s="254"/>
      <c r="V44" s="123"/>
      <c r="W44" s="123"/>
      <c r="X44" s="256">
        <f>POWER(N44-C44,2)</f>
        <v>2544.8965399348622</v>
      </c>
      <c r="Y44" s="256">
        <f>POWER(O44-D44,2)</f>
        <v>2544.8965399348631</v>
      </c>
      <c r="AA44" s="254"/>
      <c r="AB44" s="254"/>
      <c r="AC44" s="255"/>
      <c r="AD44" s="254"/>
      <c r="AE44" s="254"/>
      <c r="AG44" s="126">
        <f>X44/N44</f>
        <v>49.698247313992667</v>
      </c>
      <c r="AH44" s="127">
        <f>Y44/O44</f>
        <v>15.560069431762798</v>
      </c>
      <c r="AI44" s="260">
        <f>SUM(AG43:AH44)</f>
        <v>103.86679086233521</v>
      </c>
    </row>
    <row r="45" spans="1:41" ht="15" thickBot="1" x14ac:dyDescent="0.4">
      <c r="A45" s="121"/>
      <c r="B45" s="131"/>
      <c r="C45" s="138">
        <f>SUM(C43:C44)</f>
        <v>137.76</v>
      </c>
      <c r="D45" s="160">
        <f>SUM(D43:D44)</f>
        <v>440</v>
      </c>
      <c r="E45" s="161">
        <f>SUM(C45:D45)</f>
        <v>577.76</v>
      </c>
      <c r="H45" s="123"/>
      <c r="M45" s="131"/>
      <c r="N45" s="131"/>
      <c r="O45" s="131"/>
      <c r="P45" s="131"/>
      <c r="Q45" s="131"/>
      <c r="R45" s="131"/>
      <c r="S45" s="131"/>
      <c r="T45" s="131"/>
      <c r="U45" s="131"/>
      <c r="V45" s="131"/>
      <c r="W45" s="131"/>
      <c r="X45" s="131"/>
      <c r="Y45" s="131"/>
      <c r="Z45" s="131"/>
      <c r="AA45" s="131"/>
      <c r="AB45" s="131"/>
      <c r="AC45" s="131"/>
      <c r="AD45" s="131"/>
      <c r="AE45" s="131"/>
      <c r="AF45" s="131"/>
      <c r="AG45" s="131"/>
      <c r="AH45" s="131"/>
      <c r="AI45" s="131"/>
    </row>
    <row r="46" spans="1:41" x14ac:dyDescent="0.35">
      <c r="A46" s="120"/>
      <c r="B46" s="130"/>
      <c r="C46" s="143" t="s">
        <v>20</v>
      </c>
      <c r="D46" s="157" t="s">
        <v>21</v>
      </c>
      <c r="E46" s="144"/>
      <c r="H46" s="123"/>
      <c r="M46" s="130" t="s">
        <v>33</v>
      </c>
      <c r="N46" s="130" t="s">
        <v>20</v>
      </c>
      <c r="O46" s="130" t="s">
        <v>21</v>
      </c>
      <c r="P46" s="130"/>
      <c r="Q46" s="130"/>
      <c r="R46" s="130"/>
      <c r="S46" s="130"/>
      <c r="T46" s="130"/>
      <c r="U46" s="130"/>
      <c r="V46" s="130"/>
      <c r="W46" s="130" t="s">
        <v>25</v>
      </c>
      <c r="X46" s="130" t="s">
        <v>20</v>
      </c>
      <c r="Y46" s="130" t="s">
        <v>21</v>
      </c>
      <c r="Z46" s="130"/>
      <c r="AA46" s="130"/>
      <c r="AB46" s="130"/>
      <c r="AC46" s="130"/>
      <c r="AD46" s="130"/>
      <c r="AE46" s="130"/>
      <c r="AF46" s="130"/>
      <c r="AG46" s="173" t="s">
        <v>20</v>
      </c>
      <c r="AH46" s="174" t="s">
        <v>21</v>
      </c>
      <c r="AI46" s="175" t="s">
        <v>31</v>
      </c>
    </row>
    <row r="47" spans="1:41" ht="15" thickBot="1" x14ac:dyDescent="0.4">
      <c r="A47" s="279">
        <v>12</v>
      </c>
      <c r="B47" s="119" t="s">
        <v>24</v>
      </c>
      <c r="C47" s="119">
        <v>188</v>
      </c>
      <c r="D47" s="119">
        <v>156</v>
      </c>
      <c r="E47" s="137">
        <f>SUM(C47:D47)</f>
        <v>344</v>
      </c>
      <c r="H47" s="123"/>
      <c r="N47" s="256">
        <f>C49*E47/E49</f>
        <v>109.56834722773588</v>
      </c>
      <c r="O47" s="256">
        <f>D49*E47/E49</f>
        <v>234.43165277226416</v>
      </c>
      <c r="Q47" s="254"/>
      <c r="R47" s="254"/>
      <c r="S47" s="255"/>
      <c r="T47" s="254"/>
      <c r="U47" s="254"/>
      <c r="V47" s="123"/>
      <c r="W47" s="123"/>
      <c r="X47" s="256">
        <f>POWER(N47-C47,2)</f>
        <v>6151.5241565890055</v>
      </c>
      <c r="Y47" s="256">
        <f>POWER(O47-D47,2)</f>
        <v>6151.5241565890119</v>
      </c>
      <c r="AA47" s="254"/>
      <c r="AB47" s="254"/>
      <c r="AC47" s="255"/>
      <c r="AD47" s="254"/>
      <c r="AE47" s="254"/>
      <c r="AG47" s="125">
        <f>X47/N47</f>
        <v>56.14325954742359</v>
      </c>
      <c r="AH47" s="129">
        <f>Y47/O47</f>
        <v>26.240160336048294</v>
      </c>
      <c r="AI47" s="176">
        <f>_xlfn.CHISQ.DIST.RT(AI48,1)</f>
        <v>1.7847850214320089E-43</v>
      </c>
    </row>
    <row r="48" spans="1:41" ht="15" thickBot="1" x14ac:dyDescent="0.4">
      <c r="A48" s="279"/>
      <c r="B48" s="119" t="s">
        <v>26</v>
      </c>
      <c r="C48" s="135">
        <v>4.5599999999999996</v>
      </c>
      <c r="D48" s="119">
        <v>256</v>
      </c>
      <c r="E48" s="137">
        <f>SUM(C48:D48)</f>
        <v>260.56</v>
      </c>
      <c r="N48" s="256">
        <f>C49*E48/E49</f>
        <v>82.991652772264146</v>
      </c>
      <c r="O48" s="256">
        <f>D49*E48/E49</f>
        <v>177.5683472277359</v>
      </c>
      <c r="Q48" s="254"/>
      <c r="R48" s="254"/>
      <c r="S48" s="255"/>
      <c r="T48" s="254"/>
      <c r="U48" s="254"/>
      <c r="V48" s="123"/>
      <c r="W48" s="123"/>
      <c r="X48" s="256">
        <f>POWER(N48-C48,2)</f>
        <v>6151.5241565890101</v>
      </c>
      <c r="Y48" s="256">
        <f>POWER(O48-D48,2)</f>
        <v>6151.5241565890028</v>
      </c>
      <c r="AA48" s="254"/>
      <c r="AB48" s="254"/>
      <c r="AC48" s="255"/>
      <c r="AD48" s="254"/>
      <c r="AE48" s="254"/>
      <c r="AG48" s="126">
        <f>X48/N48</f>
        <v>74.122203271084302</v>
      </c>
      <c r="AH48" s="127">
        <f>Y48/O48</f>
        <v>34.643134616213537</v>
      </c>
      <c r="AI48" s="260">
        <f>SUM(AG47:AH48)</f>
        <v>191.14875777076972</v>
      </c>
    </row>
    <row r="49" spans="1:36" ht="15" thickBot="1" x14ac:dyDescent="0.4">
      <c r="A49" s="121"/>
      <c r="B49" s="131"/>
      <c r="C49" s="138">
        <f>SUM(C47:C48)</f>
        <v>192.56</v>
      </c>
      <c r="D49" s="160">
        <f>SUM(D47:D48)</f>
        <v>412</v>
      </c>
      <c r="E49" s="161">
        <f>SUM(C49:D49)</f>
        <v>604.55999999999995</v>
      </c>
      <c r="M49" s="131"/>
      <c r="N49" s="131"/>
      <c r="O49" s="131"/>
      <c r="P49" s="131"/>
      <c r="Q49" s="131"/>
      <c r="R49" s="131"/>
      <c r="S49" s="131"/>
      <c r="T49" s="131"/>
      <c r="U49" s="131"/>
      <c r="V49" s="131"/>
      <c r="W49" s="131"/>
      <c r="X49" s="131"/>
      <c r="Y49" s="131"/>
      <c r="Z49" s="131"/>
      <c r="AA49" s="131"/>
      <c r="AB49" s="131"/>
      <c r="AC49" s="131"/>
      <c r="AD49" s="131"/>
      <c r="AE49" s="131"/>
      <c r="AF49" s="131"/>
      <c r="AG49" s="131"/>
      <c r="AH49" s="131"/>
      <c r="AI49" s="131"/>
    </row>
    <row r="50" spans="1:36" x14ac:dyDescent="0.35">
      <c r="A50" s="120"/>
      <c r="B50" s="130"/>
      <c r="C50" s="143" t="s">
        <v>20</v>
      </c>
      <c r="D50" s="157" t="s">
        <v>21</v>
      </c>
      <c r="E50" s="144"/>
      <c r="M50" s="130" t="s">
        <v>33</v>
      </c>
      <c r="N50" s="130" t="s">
        <v>20</v>
      </c>
      <c r="O50" s="130" t="s">
        <v>21</v>
      </c>
      <c r="P50" s="130"/>
      <c r="Q50" s="130"/>
      <c r="R50" s="130"/>
      <c r="S50" s="130"/>
      <c r="T50" s="130"/>
      <c r="U50" s="130"/>
      <c r="V50" s="130"/>
      <c r="W50" s="130" t="s">
        <v>25</v>
      </c>
      <c r="X50" s="130" t="s">
        <v>20</v>
      </c>
      <c r="Y50" s="130" t="s">
        <v>21</v>
      </c>
      <c r="Z50" s="130"/>
      <c r="AA50" s="130"/>
      <c r="AB50" s="130"/>
      <c r="AC50" s="130"/>
      <c r="AD50" s="130"/>
      <c r="AE50" s="130"/>
      <c r="AF50" s="130"/>
      <c r="AG50" s="173" t="s">
        <v>20</v>
      </c>
      <c r="AH50" s="174" t="s">
        <v>21</v>
      </c>
      <c r="AI50" s="175" t="s">
        <v>31</v>
      </c>
    </row>
    <row r="51" spans="1:36" ht="15" thickBot="1" x14ac:dyDescent="0.4">
      <c r="A51" s="279">
        <v>14</v>
      </c>
      <c r="B51" s="119" t="s">
        <v>24</v>
      </c>
      <c r="C51" s="119">
        <v>408</v>
      </c>
      <c r="D51" s="119">
        <v>376</v>
      </c>
      <c r="E51" s="137">
        <f>SUM(C51:D51)</f>
        <v>784</v>
      </c>
      <c r="N51" s="256">
        <f>C53*E51/E53</f>
        <v>281.16010426670329</v>
      </c>
      <c r="O51" s="256">
        <f>D53*E51/E53</f>
        <v>502.83989573329677</v>
      </c>
      <c r="Q51" s="254"/>
      <c r="R51" s="254"/>
      <c r="S51" s="255"/>
      <c r="T51" s="254"/>
      <c r="U51" s="254"/>
      <c r="V51" s="123"/>
      <c r="W51" s="123"/>
      <c r="X51" s="256">
        <f>POWER(N51-C51,2)</f>
        <v>16088.359149633581</v>
      </c>
      <c r="Y51" s="256">
        <f>POWER(O51-D51,2)</f>
        <v>16088.359149633596</v>
      </c>
      <c r="AA51" s="254"/>
      <c r="AB51" s="254"/>
      <c r="AC51" s="255"/>
      <c r="AD51" s="254"/>
      <c r="AE51" s="254"/>
      <c r="AG51" s="125">
        <f>X51/N51</f>
        <v>57.221344371008129</v>
      </c>
      <c r="AH51" s="129">
        <f>Y51/O51</f>
        <v>31.994993408730569</v>
      </c>
      <c r="AI51" s="176">
        <f>_xlfn.CHISQ.DIST.RT(AI52,1)</f>
        <v>3.7526092538419775E-61</v>
      </c>
    </row>
    <row r="52" spans="1:36" ht="15" thickBot="1" x14ac:dyDescent="0.4">
      <c r="A52" s="279"/>
      <c r="B52" s="119" t="s">
        <v>26</v>
      </c>
      <c r="C52" s="119">
        <v>10.24</v>
      </c>
      <c r="D52" s="119">
        <v>372</v>
      </c>
      <c r="E52" s="137">
        <f>SUM(C52:D52)</f>
        <v>382.24</v>
      </c>
      <c r="N52" s="256">
        <f>C53*E52/E53</f>
        <v>137.07989573329675</v>
      </c>
      <c r="O52" s="256">
        <f>D53*E52/E53</f>
        <v>245.16010426670326</v>
      </c>
      <c r="Q52" s="254"/>
      <c r="R52" s="254"/>
      <c r="S52" s="255"/>
      <c r="T52" s="254"/>
      <c r="U52" s="254"/>
      <c r="V52" s="123"/>
      <c r="W52" s="123"/>
      <c r="X52" s="256">
        <f>POWER(N52-C52,2)</f>
        <v>16088.359149633592</v>
      </c>
      <c r="Y52" s="256">
        <f>POWER(O52-D52,2)</f>
        <v>16088.359149633588</v>
      </c>
      <c r="AA52" s="254"/>
      <c r="AB52" s="254"/>
      <c r="AC52" s="255"/>
      <c r="AD52" s="254"/>
      <c r="AE52" s="254"/>
      <c r="AG52" s="126">
        <f>X52/N52</f>
        <v>117.36483357804104</v>
      </c>
      <c r="AH52" s="127">
        <f>Y52/O52</f>
        <v>65.62388769475919</v>
      </c>
      <c r="AI52" s="260">
        <f>SUM(AG51:AH52)</f>
        <v>272.2050590525389</v>
      </c>
    </row>
    <row r="53" spans="1:36" ht="15" thickBot="1" x14ac:dyDescent="0.4">
      <c r="A53" s="121"/>
      <c r="B53" s="131"/>
      <c r="C53" s="138">
        <f>SUM(C51:C52)</f>
        <v>418.24</v>
      </c>
      <c r="D53" s="160">
        <f>SUM(D51:D52)</f>
        <v>748</v>
      </c>
      <c r="E53" s="161">
        <f>SUM(C53:D53)</f>
        <v>1166.24</v>
      </c>
      <c r="M53" s="131"/>
      <c r="N53" s="131"/>
      <c r="O53" s="131"/>
      <c r="P53" s="131"/>
      <c r="Q53" s="131"/>
      <c r="R53" s="131"/>
      <c r="S53" s="131"/>
      <c r="T53" s="131"/>
      <c r="U53" s="131"/>
      <c r="V53" s="131"/>
      <c r="W53" s="131"/>
      <c r="X53" s="131"/>
      <c r="Y53" s="131"/>
      <c r="Z53" s="131"/>
      <c r="AA53" s="131"/>
      <c r="AB53" s="131"/>
      <c r="AC53" s="131"/>
      <c r="AD53" s="131"/>
      <c r="AE53" s="131"/>
      <c r="AF53" s="131"/>
      <c r="AG53" s="131"/>
      <c r="AH53" s="131"/>
      <c r="AI53" s="131"/>
    </row>
    <row r="54" spans="1:36" x14ac:dyDescent="0.35">
      <c r="A54" s="120"/>
      <c r="B54" s="130"/>
      <c r="C54" s="143" t="s">
        <v>20</v>
      </c>
      <c r="D54" s="157" t="s">
        <v>21</v>
      </c>
      <c r="E54" s="144"/>
      <c r="M54" s="130" t="s">
        <v>33</v>
      </c>
      <c r="N54" s="130" t="s">
        <v>20</v>
      </c>
      <c r="O54" s="130" t="s">
        <v>21</v>
      </c>
      <c r="P54" s="130"/>
      <c r="Q54" s="130"/>
      <c r="R54" s="130"/>
      <c r="S54" s="130"/>
      <c r="T54" s="130"/>
      <c r="U54" s="130"/>
      <c r="V54" s="130"/>
      <c r="W54" s="130" t="s">
        <v>25</v>
      </c>
      <c r="X54" s="130" t="s">
        <v>20</v>
      </c>
      <c r="Y54" s="130" t="s">
        <v>21</v>
      </c>
      <c r="Z54" s="130"/>
      <c r="AA54" s="130"/>
      <c r="AB54" s="130"/>
      <c r="AC54" s="130"/>
      <c r="AD54" s="130"/>
      <c r="AE54" s="130"/>
      <c r="AF54" s="130"/>
      <c r="AG54" s="173" t="s">
        <v>20</v>
      </c>
      <c r="AH54" s="174" t="s">
        <v>21</v>
      </c>
      <c r="AI54" s="175" t="s">
        <v>31</v>
      </c>
    </row>
    <row r="55" spans="1:36" ht="15" thickBot="1" x14ac:dyDescent="0.4">
      <c r="A55" s="279">
        <v>15</v>
      </c>
      <c r="B55" s="119" t="s">
        <v>24</v>
      </c>
      <c r="C55" s="119">
        <v>154</v>
      </c>
      <c r="D55" s="119">
        <v>145</v>
      </c>
      <c r="E55" s="137">
        <f>SUM(C55:D55)</f>
        <v>299</v>
      </c>
      <c r="N55" s="256">
        <f>C57*E55/E57</f>
        <v>100.56493240475214</v>
      </c>
      <c r="O55" s="256">
        <f>D57*E55/E57</f>
        <v>198.43506759524786</v>
      </c>
      <c r="Q55" s="254"/>
      <c r="R55" s="254"/>
      <c r="S55" s="255"/>
      <c r="T55" s="254"/>
      <c r="U55" s="254"/>
      <c r="V55" s="123"/>
      <c r="W55" s="123"/>
      <c r="X55" s="256">
        <f>POWER(N55-C55,2)</f>
        <v>2855.3064489087078</v>
      </c>
      <c r="Y55" s="256">
        <f>POWER(O55-D55,2)</f>
        <v>2855.3064489087078</v>
      </c>
      <c r="AA55" s="254"/>
      <c r="AB55" s="254"/>
      <c r="AC55" s="255"/>
      <c r="AD55" s="254"/>
      <c r="AE55" s="254"/>
      <c r="AG55" s="125">
        <f>X55/N55</f>
        <v>28.392665123233176</v>
      </c>
      <c r="AH55" s="129">
        <f>Y55/O55</f>
        <v>14.389122263070638</v>
      </c>
      <c r="AI55" s="176">
        <f>_xlfn.CHISQ.DIST.RT(AI56,1)</f>
        <v>8.0429898343963427E-26</v>
      </c>
    </row>
    <row r="56" spans="1:36" ht="15" thickBot="1" x14ac:dyDescent="0.4">
      <c r="A56" s="279"/>
      <c r="B56" s="119" t="s">
        <v>26</v>
      </c>
      <c r="C56" s="119">
        <v>10.199999999999999</v>
      </c>
      <c r="D56" s="119">
        <v>179</v>
      </c>
      <c r="E56" s="137">
        <f>SUM(C56:D56)</f>
        <v>189.2</v>
      </c>
      <c r="N56" s="256">
        <f>C57*E56/E57</f>
        <v>63.63506759524784</v>
      </c>
      <c r="O56" s="256">
        <f>D57*E56/E57</f>
        <v>125.56493240475214</v>
      </c>
      <c r="Q56" s="254"/>
      <c r="R56" s="254"/>
      <c r="S56" s="255"/>
      <c r="T56" s="254"/>
      <c r="U56" s="254"/>
      <c r="V56" s="123"/>
      <c r="W56" s="123"/>
      <c r="X56" s="256">
        <f>POWER(N56-C56,2)</f>
        <v>2855.306448908706</v>
      </c>
      <c r="Y56" s="256">
        <f>POWER(O56-D56,2)</f>
        <v>2855.3064489087078</v>
      </c>
      <c r="AA56" s="254"/>
      <c r="AB56" s="254"/>
      <c r="AC56" s="255"/>
      <c r="AD56" s="254"/>
      <c r="AE56" s="254"/>
      <c r="AG56" s="126">
        <f>X56/N56</f>
        <v>44.870015178893837</v>
      </c>
      <c r="AH56" s="127">
        <f>Y56/O56</f>
        <v>22.739680532019669</v>
      </c>
      <c r="AI56" s="260">
        <f>SUM(AG55:AH56)</f>
        <v>110.3914830972173</v>
      </c>
    </row>
    <row r="57" spans="1:36" ht="15" thickBot="1" x14ac:dyDescent="0.4">
      <c r="A57" s="121"/>
      <c r="B57" s="131"/>
      <c r="C57" s="138">
        <f>SUM(C55:C56)</f>
        <v>164.2</v>
      </c>
      <c r="D57" s="160">
        <f>SUM(D55:D56)</f>
        <v>324</v>
      </c>
      <c r="E57" s="161">
        <f>SUM(C57:D57)</f>
        <v>488.2</v>
      </c>
      <c r="M57" s="131"/>
      <c r="N57" s="131"/>
      <c r="O57" s="131"/>
      <c r="P57" s="131"/>
      <c r="Q57" s="131"/>
      <c r="R57" s="131"/>
      <c r="S57" s="131"/>
      <c r="T57" s="131"/>
      <c r="U57" s="131"/>
      <c r="V57" s="131"/>
      <c r="W57" s="131"/>
      <c r="X57" s="131"/>
      <c r="Y57" s="131"/>
      <c r="Z57" s="131"/>
      <c r="AA57" s="131"/>
      <c r="AB57" s="131"/>
      <c r="AC57" s="131"/>
      <c r="AD57" s="131"/>
      <c r="AE57" s="131"/>
      <c r="AF57" s="131"/>
      <c r="AG57" s="131"/>
      <c r="AH57" s="131"/>
      <c r="AI57" s="131"/>
    </row>
    <row r="58" spans="1:36" x14ac:dyDescent="0.35">
      <c r="A58" s="120"/>
      <c r="B58" s="130"/>
      <c r="C58" s="143" t="s">
        <v>20</v>
      </c>
      <c r="D58" s="157" t="s">
        <v>21</v>
      </c>
      <c r="E58" s="144"/>
      <c r="M58" s="130" t="s">
        <v>33</v>
      </c>
      <c r="N58" s="130" t="s">
        <v>20</v>
      </c>
      <c r="O58" s="130" t="s">
        <v>21</v>
      </c>
      <c r="P58" s="130"/>
      <c r="Q58" s="130"/>
      <c r="R58" s="130"/>
      <c r="S58" s="130"/>
      <c r="T58" s="130"/>
      <c r="U58" s="130"/>
      <c r="V58" s="130"/>
      <c r="W58" s="130" t="s">
        <v>25</v>
      </c>
      <c r="X58" s="130" t="s">
        <v>20</v>
      </c>
      <c r="Y58" s="130" t="s">
        <v>21</v>
      </c>
      <c r="Z58" s="130"/>
      <c r="AA58" s="130"/>
      <c r="AB58" s="130"/>
      <c r="AC58" s="130"/>
      <c r="AD58" s="130"/>
      <c r="AE58" s="130"/>
      <c r="AF58" s="130"/>
      <c r="AG58" s="173" t="s">
        <v>20</v>
      </c>
      <c r="AH58" s="174" t="s">
        <v>21</v>
      </c>
      <c r="AI58" s="175" t="s">
        <v>31</v>
      </c>
    </row>
    <row r="59" spans="1:36" ht="15" thickBot="1" x14ac:dyDescent="0.4">
      <c r="A59" s="279">
        <v>16</v>
      </c>
      <c r="B59" s="119" t="s">
        <v>24</v>
      </c>
      <c r="C59" s="119">
        <v>122</v>
      </c>
      <c r="D59" s="119">
        <v>122</v>
      </c>
      <c r="E59" s="137">
        <f>SUM(C59:D59)</f>
        <v>244</v>
      </c>
      <c r="N59" s="256">
        <f>C61*E59/E61</f>
        <v>58.893575204889842</v>
      </c>
      <c r="O59" s="256">
        <f>D61*E59/E61</f>
        <v>185.10642479511017</v>
      </c>
      <c r="Q59" s="254"/>
      <c r="R59" s="254"/>
      <c r="S59" s="255"/>
      <c r="T59" s="254"/>
      <c r="U59" s="254"/>
      <c r="V59" s="123"/>
      <c r="W59" s="123"/>
      <c r="X59" s="256">
        <f>POWER(N59-C59,2)</f>
        <v>3982.4208504208941</v>
      </c>
      <c r="Y59" s="256">
        <f>POWER(O59-D59,2)</f>
        <v>3982.4208504208959</v>
      </c>
      <c r="AA59" s="254"/>
      <c r="AB59" s="254"/>
      <c r="AC59" s="255"/>
      <c r="AD59" s="254"/>
      <c r="AE59" s="254"/>
      <c r="AG59" s="125">
        <f>X59/N59</f>
        <v>67.6206332620513</v>
      </c>
      <c r="AH59" s="129">
        <f>Y59/O59</f>
        <v>21.514222722571308</v>
      </c>
      <c r="AI59" s="176">
        <f>_xlfn.CHISQ.DIST.RT(AI60,1)</f>
        <v>3.9162106964366629E-39</v>
      </c>
    </row>
    <row r="60" spans="1:36" ht="15" thickBot="1" x14ac:dyDescent="0.4">
      <c r="A60" s="279"/>
      <c r="B60" s="119" t="s">
        <v>26</v>
      </c>
      <c r="C60" s="135">
        <v>0.81</v>
      </c>
      <c r="D60" s="119">
        <v>264</v>
      </c>
      <c r="E60" s="137">
        <f>SUM(C60:D60)</f>
        <v>264.81</v>
      </c>
      <c r="N60" s="256">
        <f>C61*E60/E61</f>
        <v>63.91642479511016</v>
      </c>
      <c r="O60" s="256">
        <f>D61*E60/E61</f>
        <v>200.89357520488986</v>
      </c>
      <c r="Q60" s="254"/>
      <c r="R60" s="254"/>
      <c r="S60" s="255"/>
      <c r="T60" s="254"/>
      <c r="U60" s="254"/>
      <c r="V60" s="123"/>
      <c r="W60" s="123"/>
      <c r="X60" s="256">
        <f>POWER(N60-C60,2)</f>
        <v>3982.4208504208941</v>
      </c>
      <c r="Y60" s="256">
        <f>POWER(O60-D60,2)</f>
        <v>3982.4208504208923</v>
      </c>
      <c r="AA60" s="254"/>
      <c r="AB60" s="254"/>
      <c r="AC60" s="255"/>
      <c r="AD60" s="254"/>
      <c r="AE60" s="254"/>
      <c r="AG60" s="126">
        <f>X60/N60</f>
        <v>62.306689762246585</v>
      </c>
      <c r="AH60" s="127">
        <f>Y60/O60</f>
        <v>19.823535154667098</v>
      </c>
      <c r="AI60" s="260">
        <f>SUM(AG59:AH60)</f>
        <v>171.26508090153629</v>
      </c>
    </row>
    <row r="61" spans="1:36" ht="15" thickBot="1" x14ac:dyDescent="0.4">
      <c r="A61" s="121"/>
      <c r="B61" s="131"/>
      <c r="C61" s="138">
        <f>SUM(C59:C60)</f>
        <v>122.81</v>
      </c>
      <c r="D61" s="160">
        <f>SUM(D59:D60)</f>
        <v>386</v>
      </c>
      <c r="E61" s="161">
        <f>SUM(C61:D61)</f>
        <v>508.81</v>
      </c>
      <c r="M61" s="255"/>
      <c r="N61" s="255"/>
      <c r="O61" s="255"/>
      <c r="P61" s="255"/>
      <c r="Q61" s="255"/>
      <c r="R61" s="255"/>
      <c r="S61" s="255"/>
      <c r="T61" s="255"/>
      <c r="U61" s="255"/>
      <c r="V61" s="255"/>
      <c r="W61" s="255"/>
      <c r="X61" s="255"/>
      <c r="Y61" s="255"/>
      <c r="Z61" s="255"/>
      <c r="AA61" s="255"/>
      <c r="AB61" s="255"/>
      <c r="AC61" s="255"/>
      <c r="AD61" s="255"/>
      <c r="AE61" s="255"/>
      <c r="AF61" s="255"/>
      <c r="AG61" s="255"/>
      <c r="AH61" s="255"/>
      <c r="AI61" s="255"/>
    </row>
    <row r="62" spans="1:36" x14ac:dyDescent="0.35">
      <c r="M62" s="184"/>
      <c r="N62" s="184"/>
      <c r="O62" s="184"/>
      <c r="P62" s="184"/>
      <c r="Q62" s="184"/>
      <c r="R62" s="184"/>
      <c r="S62" s="184"/>
      <c r="T62" s="184"/>
      <c r="U62" s="184"/>
      <c r="V62" s="184"/>
      <c r="W62" s="184"/>
      <c r="X62" s="184"/>
      <c r="Y62" s="184"/>
      <c r="Z62" s="184"/>
      <c r="AA62" s="184"/>
      <c r="AB62" s="184"/>
      <c r="AC62" s="184"/>
      <c r="AD62" s="184"/>
      <c r="AE62" s="184"/>
      <c r="AF62" s="184"/>
      <c r="AG62" s="184"/>
      <c r="AH62" s="184"/>
      <c r="AI62" s="184"/>
      <c r="AJ62" s="184"/>
    </row>
    <row r="63" spans="1:36" x14ac:dyDescent="0.35">
      <c r="M63" s="184"/>
      <c r="N63" s="261"/>
      <c r="O63" s="261"/>
      <c r="P63" s="184"/>
      <c r="Q63" s="261"/>
      <c r="R63" s="261"/>
      <c r="S63" s="184"/>
      <c r="T63" s="261"/>
      <c r="U63" s="261"/>
      <c r="V63" s="261"/>
      <c r="W63" s="261"/>
      <c r="X63" s="261"/>
      <c r="Y63" s="261"/>
      <c r="Z63" s="184"/>
      <c r="AA63" s="261"/>
      <c r="AB63" s="261"/>
      <c r="AC63" s="184"/>
      <c r="AD63" s="261"/>
      <c r="AE63" s="261"/>
      <c r="AF63" s="184"/>
      <c r="AG63" s="261"/>
      <c r="AH63" s="261"/>
      <c r="AI63" s="184"/>
      <c r="AJ63" s="184"/>
    </row>
    <row r="64" spans="1:36" x14ac:dyDescent="0.35">
      <c r="M64" s="184"/>
      <c r="N64" s="261"/>
      <c r="O64" s="261"/>
      <c r="P64" s="184"/>
      <c r="Q64" s="261"/>
      <c r="R64" s="261"/>
      <c r="S64" s="184"/>
      <c r="T64" s="261"/>
      <c r="U64" s="261"/>
      <c r="V64" s="261"/>
      <c r="W64" s="261"/>
      <c r="X64" s="261"/>
      <c r="Y64" s="261"/>
      <c r="Z64" s="184"/>
      <c r="AA64" s="261"/>
      <c r="AB64" s="261"/>
      <c r="AC64" s="184"/>
      <c r="AD64" s="261"/>
      <c r="AE64" s="261"/>
      <c r="AF64" s="184"/>
      <c r="AG64" s="261"/>
      <c r="AH64" s="261"/>
      <c r="AI64" s="261"/>
      <c r="AJ64" s="184"/>
    </row>
    <row r="65" spans="13:36" x14ac:dyDescent="0.35">
      <c r="M65" s="184"/>
      <c r="N65" s="184"/>
      <c r="O65" s="184"/>
      <c r="P65" s="184"/>
      <c r="Q65" s="184"/>
      <c r="R65" s="184"/>
      <c r="S65" s="184"/>
      <c r="T65" s="184"/>
      <c r="U65" s="184"/>
      <c r="V65" s="184"/>
      <c r="W65" s="184"/>
      <c r="X65" s="184"/>
      <c r="Y65" s="184"/>
      <c r="Z65" s="184"/>
      <c r="AA65" s="184"/>
      <c r="AB65" s="184"/>
      <c r="AC65" s="184"/>
      <c r="AD65" s="184"/>
      <c r="AE65" s="184"/>
      <c r="AF65" s="184"/>
      <c r="AG65" s="184"/>
      <c r="AH65" s="184"/>
      <c r="AI65" s="184"/>
      <c r="AJ65" s="184"/>
    </row>
    <row r="66" spans="13:36" x14ac:dyDescent="0.35">
      <c r="M66" s="184"/>
      <c r="N66" s="184"/>
      <c r="O66" s="184"/>
      <c r="P66" s="184"/>
      <c r="Q66" s="184"/>
      <c r="R66" s="184"/>
      <c r="S66" s="184"/>
      <c r="T66" s="184"/>
      <c r="U66" s="184"/>
      <c r="V66" s="184"/>
      <c r="W66" s="184"/>
      <c r="X66" s="184"/>
      <c r="Y66" s="184"/>
      <c r="Z66" s="184"/>
      <c r="AA66" s="184"/>
      <c r="AB66" s="184"/>
      <c r="AC66" s="184"/>
      <c r="AD66" s="184"/>
      <c r="AE66" s="184"/>
      <c r="AF66" s="184"/>
      <c r="AG66" s="184"/>
      <c r="AH66" s="184"/>
      <c r="AI66" s="184"/>
      <c r="AJ66" s="184"/>
    </row>
    <row r="67" spans="13:36" x14ac:dyDescent="0.35">
      <c r="M67" s="184"/>
      <c r="N67" s="184"/>
      <c r="O67" s="184"/>
      <c r="P67" s="184"/>
      <c r="Q67" s="184"/>
      <c r="R67" s="184"/>
      <c r="S67" s="184"/>
      <c r="T67" s="184"/>
      <c r="U67" s="184"/>
      <c r="V67" s="184"/>
      <c r="W67" s="184"/>
      <c r="X67" s="184"/>
      <c r="Y67" s="184"/>
      <c r="Z67" s="184"/>
      <c r="AA67" s="184"/>
      <c r="AB67" s="184"/>
      <c r="AC67" s="184"/>
      <c r="AD67" s="184"/>
      <c r="AE67" s="184"/>
      <c r="AF67" s="184"/>
      <c r="AG67" s="184"/>
      <c r="AH67" s="184"/>
      <c r="AI67" s="184"/>
      <c r="AJ67" s="184"/>
    </row>
    <row r="68" spans="13:36" x14ac:dyDescent="0.35">
      <c r="M68" s="184"/>
      <c r="N68" s="184"/>
      <c r="O68" s="184"/>
      <c r="P68" s="184"/>
      <c r="Q68" s="184"/>
      <c r="R68" s="184"/>
      <c r="S68" s="184"/>
      <c r="T68" s="184"/>
      <c r="U68" s="184"/>
      <c r="V68" s="184"/>
      <c r="W68" s="184"/>
      <c r="X68" s="184"/>
      <c r="Y68" s="184"/>
      <c r="Z68" s="184"/>
      <c r="AA68" s="184"/>
      <c r="AB68" s="184"/>
      <c r="AC68" s="184"/>
      <c r="AD68" s="184"/>
      <c r="AE68" s="184"/>
      <c r="AF68" s="184"/>
      <c r="AG68" s="184"/>
      <c r="AH68" s="184"/>
      <c r="AI68" s="184"/>
      <c r="AJ68" s="184"/>
    </row>
  </sheetData>
  <mergeCells count="15">
    <mergeCell ref="A47:A48"/>
    <mergeCell ref="A51:A52"/>
    <mergeCell ref="A55:A56"/>
    <mergeCell ref="A59:A60"/>
    <mergeCell ref="A3:A4"/>
    <mergeCell ref="A27:A28"/>
    <mergeCell ref="A35:A36"/>
    <mergeCell ref="A39:A40"/>
    <mergeCell ref="A43:A44"/>
    <mergeCell ref="A31:A32"/>
    <mergeCell ref="A7:A8"/>
    <mergeCell ref="A11:A12"/>
    <mergeCell ref="A15:A16"/>
    <mergeCell ref="A19:A20"/>
    <mergeCell ref="A23:A24"/>
  </mergeCells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Подсчёт посевов</vt:lpstr>
      <vt:lpstr>Graph</vt:lpstr>
      <vt:lpstr>HGH &amp; NP</vt:lpstr>
      <vt:lpstr>Рисунок 1 В первичные данные</vt:lpstr>
      <vt:lpstr>Сhi_Local_square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Иван Воробьёв</dc:creator>
  <cp:lastModifiedBy>Ivan Vorobiev</cp:lastModifiedBy>
  <cp:revision>6</cp:revision>
  <dcterms:created xsi:type="dcterms:W3CDTF">2006-09-16T00:00:00Z</dcterms:created>
  <dcterms:modified xsi:type="dcterms:W3CDTF">2023-08-28T14:05:03Z</dcterms:modified>
</cp:coreProperties>
</file>